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e\Dropbox\01 - Servidor CLT-RGT (1)\Licitações\Licitações 2025\PR 90123-2025 - portaria\"/>
    </mc:Choice>
  </mc:AlternateContent>
  <xr:revisionPtr revIDLastSave="0" documentId="13_ncr:1_{C895F393-4DD9-4A72-8F2D-74E74D8401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UADRO RESUMO" sheetId="1" r:id="rId1"/>
    <sheet name="Porteiro 12x36-Diurno" sheetId="5" r:id="rId2"/>
    <sheet name="Porteiro 12x36-Noturno" sheetId="7" r:id="rId3"/>
    <sheet name="UNIFORME (2)" sheetId="9" r:id="rId4"/>
    <sheet name="Equipamentos e materiais (port)" sheetId="11" r:id="rId5"/>
  </sheets>
  <definedNames>
    <definedName name="_xlnm.Print_Area" localSheetId="1">'Porteiro 12x36-Diurno'!$A$3:$D$125</definedName>
    <definedName name="_xlnm.Print_Area" localSheetId="2">'Porteiro 12x36-Noturno'!$A$3:$D$125</definedName>
    <definedName name="_xlnm.Print_Area" localSheetId="0">'QUADRO RESUMO'!$A$1:$F$25</definedName>
    <definedName name="Excel_BuiltIn_Print_Area_2_1" localSheetId="4">#REF!</definedName>
    <definedName name="Excel_BuiltIn_Print_Area_2_1" localSheetId="3">#REF!</definedName>
    <definedName name="Excel_BuiltIn_Print_Area_2_1">#REF!</definedName>
    <definedName name="Excel_BuiltIn_Print_Area_3_1" localSheetId="4">#REF!</definedName>
    <definedName name="Excel_BuiltIn_Print_Area_3_1" localSheetId="3">#REF!</definedName>
    <definedName name="Excel_BuiltIn_Print_Area_3_1">#REF!</definedName>
    <definedName name="Excel_BuiltIn_Print_Area_4_1" localSheetId="4">#REF!</definedName>
    <definedName name="Excel_BuiltIn_Print_Area_4_1" localSheetId="3">#REF!</definedName>
    <definedName name="Excel_BuiltIn_Print_Area_4_1">#REF!</definedName>
    <definedName name="Excel_BuiltIn_Print_Area_4_1_1" localSheetId="4">#REF!</definedName>
    <definedName name="Excel_BuiltIn_Print_Area_4_1_1" localSheetId="3">#REF!</definedName>
    <definedName name="Excel_BuiltIn_Print_Area_4_1_1">#REF!</definedName>
    <definedName name="Excel_BuiltIn_Print_Area_5_1" localSheetId="4">#REF!</definedName>
    <definedName name="Excel_BuiltIn_Print_Area_5_1" localSheetId="3">#REF!</definedName>
    <definedName name="Excel_BuiltIn_Print_Area_5_1">#REF!</definedName>
    <definedName name="Excel_BuiltIn_Print_Area_5_1_1" localSheetId="4">#REF!</definedName>
    <definedName name="Excel_BuiltIn_Print_Area_5_1_1" localSheetId="3">#REF!</definedName>
    <definedName name="Excel_BuiltIn_Print_Area_5_1_1">#REF!</definedName>
    <definedName name="Excel_BuiltIn_Print_Area_5_1_1_1" localSheetId="4">#REF!</definedName>
    <definedName name="Excel_BuiltIn_Print_Area_5_1_1_1" localSheetId="3">#REF!</definedName>
    <definedName name="Excel_BuiltIn_Print_Area_5_1_1_1">#REF!</definedName>
    <definedName name="Excel_BuiltIn_Print_Area_6_1" localSheetId="4">#REF!</definedName>
    <definedName name="Excel_BuiltIn_Print_Area_6_1" localSheetId="3">#REF!</definedName>
    <definedName name="Excel_BuiltIn_Print_Area_6_1">#REF!</definedName>
    <definedName name="Excel_BuiltIn_Print_Area_6_1_1" localSheetId="4">#REF!</definedName>
    <definedName name="Excel_BuiltIn_Print_Area_6_1_1" localSheetId="3">#REF!</definedName>
    <definedName name="Excel_BuiltIn_Print_Area_6_1_1">#REF!</definedName>
    <definedName name="Excel_BuiltIn_Print_Area_7_1_1" localSheetId="4">#REF!</definedName>
    <definedName name="Excel_BuiltIn_Print_Area_7_1_1" localSheetId="3">#REF!</definedName>
    <definedName name="Excel_BuiltIn_Print_Area_7_1_1">#REF!</definedName>
    <definedName name="Excel_BuiltIn_Print_Area_8_1" localSheetId="4">#REF!</definedName>
    <definedName name="Excel_BuiltIn_Print_Area_8_1" localSheetId="3">#REF!</definedName>
    <definedName name="Excel_BuiltIn_Print_Area_8_1">#REF!</definedName>
    <definedName name="Excel_BuiltIn_Print_Titles_3" localSheetId="4">#REF!</definedName>
    <definedName name="Excel_BuiltIn_Print_Titles_3" localSheetId="3">#REF!</definedName>
    <definedName name="Excel_BuiltIn_Print_Titles_3">#REF!</definedName>
    <definedName name="novo">#REF!</definedName>
  </definedNames>
  <calcPr calcId="181029"/>
</workbook>
</file>

<file path=xl/calcChain.xml><?xml version="1.0" encoding="utf-8"?>
<calcChain xmlns="http://schemas.openxmlformats.org/spreadsheetml/2006/main">
  <c r="D55" i="7" l="1"/>
  <c r="D58" i="7" l="1"/>
  <c r="D54" i="7"/>
  <c r="D54" i="5"/>
  <c r="D55" i="5" l="1"/>
  <c r="D58" i="5" l="1"/>
  <c r="C80" i="7" l="1"/>
  <c r="C79" i="7"/>
  <c r="C78" i="7"/>
  <c r="C70" i="7"/>
  <c r="C67" i="7"/>
  <c r="C68" i="7" s="1"/>
  <c r="C70" i="5" l="1"/>
  <c r="C67" i="5"/>
  <c r="C68" i="5" s="1"/>
  <c r="F19" i="1" l="1"/>
  <c r="H6" i="11" l="1"/>
  <c r="H7" i="11"/>
  <c r="H8" i="11"/>
  <c r="F7" i="11" l="1"/>
  <c r="I7" i="11" s="1"/>
  <c r="K7" i="11" s="1"/>
  <c r="F8" i="11"/>
  <c r="I8" i="11" s="1"/>
  <c r="K8" i="11" s="1"/>
  <c r="F6" i="11"/>
  <c r="I6" i="11" s="1"/>
  <c r="K6" i="11" s="1"/>
  <c r="K9" i="11" l="1"/>
  <c r="C22" i="11"/>
  <c r="F21" i="11"/>
  <c r="F20" i="11"/>
  <c r="F19" i="11"/>
  <c r="F18" i="11"/>
  <c r="E6" i="9"/>
  <c r="E7" i="9"/>
  <c r="K10" i="11" l="1"/>
  <c r="K11" i="11" s="1"/>
  <c r="F22" i="11"/>
  <c r="F23" i="11" s="1"/>
  <c r="F24" i="11" s="1"/>
  <c r="F25" i="11" s="1"/>
  <c r="E11" i="9"/>
  <c r="E8" i="9"/>
  <c r="K12" i="11" l="1"/>
  <c r="K13" i="11" s="1"/>
  <c r="D94" i="7" s="1"/>
  <c r="D94" i="5"/>
  <c r="D93" i="7"/>
  <c r="D93" i="5"/>
  <c r="D123" i="7" l="1"/>
  <c r="D123" i="5"/>
  <c r="E14" i="9"/>
  <c r="E13" i="9"/>
  <c r="E12" i="9"/>
  <c r="E10" i="9"/>
  <c r="E9" i="9"/>
  <c r="E15" i="9" l="1"/>
  <c r="E16" i="9" s="1"/>
  <c r="D92" i="5" s="1"/>
  <c r="D92" i="7" l="1"/>
  <c r="D95" i="7" s="1"/>
  <c r="D113" i="7" s="1"/>
  <c r="D95" i="5"/>
  <c r="D113" i="5" s="1"/>
  <c r="D25" i="7" l="1"/>
  <c r="D25" i="5"/>
  <c r="D53" i="5" l="1"/>
  <c r="D29" i="7"/>
  <c r="D53" i="7"/>
  <c r="D28" i="7"/>
  <c r="D31" i="7" s="1"/>
  <c r="D70" i="7" l="1"/>
  <c r="D50" i="7"/>
  <c r="D48" i="7"/>
  <c r="D46" i="7"/>
  <c r="D43" i="7"/>
  <c r="D72" i="7"/>
  <c r="D69" i="7"/>
  <c r="D67" i="7"/>
  <c r="D49" i="7"/>
  <c r="D47" i="7"/>
  <c r="D44" i="7"/>
  <c r="D45" i="7"/>
  <c r="D37" i="7"/>
  <c r="D38" i="7"/>
  <c r="D33" i="7"/>
  <c r="C125" i="7"/>
  <c r="C106" i="7"/>
  <c r="D85" i="7"/>
  <c r="D88" i="7" s="1"/>
  <c r="D68" i="7"/>
  <c r="C51" i="7"/>
  <c r="C39" i="7"/>
  <c r="C80" i="5"/>
  <c r="C79" i="5"/>
  <c r="C78" i="5"/>
  <c r="C71" i="7" l="1"/>
  <c r="D71" i="7" s="1"/>
  <c r="D73" i="7" s="1"/>
  <c r="D111" i="7" s="1"/>
  <c r="D51" i="7"/>
  <c r="D81" i="7"/>
  <c r="D79" i="7"/>
  <c r="D77" i="7"/>
  <c r="D109" i="7"/>
  <c r="D80" i="7"/>
  <c r="D78" i="7"/>
  <c r="D39" i="7"/>
  <c r="C73" i="7"/>
  <c r="C40" i="7"/>
  <c r="D40" i="7" s="1"/>
  <c r="C82" i="7"/>
  <c r="D59" i="7"/>
  <c r="D63" i="7" s="1"/>
  <c r="D41" i="7" l="1"/>
  <c r="D82" i="7"/>
  <c r="C41" i="7"/>
  <c r="D61" i="7" l="1"/>
  <c r="D87" i="7"/>
  <c r="D89" i="7" s="1"/>
  <c r="D112" i="7" s="1"/>
  <c r="D62" i="7"/>
  <c r="D64" i="7" l="1"/>
  <c r="D110" i="7" s="1"/>
  <c r="D114" i="7" s="1"/>
  <c r="D99" i="7" l="1"/>
  <c r="C125" i="5"/>
  <c r="C106" i="5"/>
  <c r="C82" i="5"/>
  <c r="C51" i="5"/>
  <c r="C39" i="5"/>
  <c r="C71" i="5" l="1"/>
  <c r="C73" i="5" s="1"/>
  <c r="D100" i="7"/>
  <c r="D101" i="7" s="1"/>
  <c r="D115" i="7" s="1"/>
  <c r="D116" i="7" s="1"/>
  <c r="D118" i="7" s="1"/>
  <c r="D59" i="5"/>
  <c r="D63" i="5" s="1"/>
  <c r="C40" i="5"/>
  <c r="C41" i="5" s="1"/>
  <c r="D85" i="5"/>
  <c r="D88" i="5" s="1"/>
  <c r="D104" i="7" l="1"/>
  <c r="D121" i="7"/>
  <c r="D122" i="7" s="1"/>
  <c r="D105" i="7"/>
  <c r="D103" i="7"/>
  <c r="D31" i="5"/>
  <c r="D69" i="5" s="1"/>
  <c r="D106" i="7" l="1"/>
  <c r="D117" i="7" s="1"/>
  <c r="D124" i="7"/>
  <c r="D22" i="1" s="1"/>
  <c r="D125" i="7"/>
  <c r="D33" i="5"/>
  <c r="D37" i="5"/>
  <c r="D71" i="5"/>
  <c r="D49" i="5"/>
  <c r="D68" i="5"/>
  <c r="D67" i="5"/>
  <c r="D45" i="5"/>
  <c r="D50" i="5"/>
  <c r="D40" i="5"/>
  <c r="D43" i="5"/>
  <c r="D44" i="5"/>
  <c r="D70" i="5"/>
  <c r="D47" i="5"/>
  <c r="D48" i="5"/>
  <c r="D46" i="5"/>
  <c r="D72" i="5"/>
  <c r="D38" i="5"/>
  <c r="D109" i="5" l="1"/>
  <c r="D81" i="5"/>
  <c r="D79" i="5"/>
  <c r="D77" i="5"/>
  <c r="D80" i="5"/>
  <c r="D78" i="5"/>
  <c r="F22" i="1"/>
  <c r="D39" i="5"/>
  <c r="D41" i="5" s="1"/>
  <c r="D61" i="5" s="1"/>
  <c r="D73" i="5"/>
  <c r="D111" i="5" s="1"/>
  <c r="D51" i="5"/>
  <c r="D62" i="5" s="1"/>
  <c r="D82" i="5" l="1"/>
  <c r="D87" i="5" s="1"/>
  <c r="D89" i="5" s="1"/>
  <c r="D112" i="5" s="1"/>
  <c r="D64" i="5"/>
  <c r="D110" i="5" s="1"/>
  <c r="D114" i="5" l="1"/>
  <c r="D99" i="5" s="1"/>
  <c r="D100" i="5" l="1"/>
  <c r="D101" i="5" s="1"/>
  <c r="D115" i="5" s="1"/>
  <c r="D116" i="5" s="1"/>
  <c r="D118" i="5" s="1"/>
  <c r="D121" i="5" l="1"/>
  <c r="D122" i="5" s="1"/>
  <c r="D105" i="5"/>
  <c r="D103" i="5"/>
  <c r="D104" i="5"/>
  <c r="D106" i="5" l="1"/>
  <c r="D117" i="5" s="1"/>
  <c r="D125" i="5"/>
  <c r="D124" i="5"/>
  <c r="D21" i="1" s="1"/>
  <c r="F21" i="1" l="1"/>
  <c r="F24" i="1" s="1"/>
  <c r="F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IFSP</author>
  </authors>
  <commentList>
    <comment ref="C45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Considerado percentual máximo para o SAT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IFSP</author>
  </authors>
  <commentList>
    <comment ref="C45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IFSP:</t>
        </r>
        <r>
          <rPr>
            <sz val="9"/>
            <color indexed="81"/>
            <rFont val="Segoe UI"/>
            <family val="2"/>
          </rPr>
          <t>Considerado percentual máximo para o SAT</t>
        </r>
      </text>
    </comment>
  </commentList>
</comments>
</file>

<file path=xl/sharedStrings.xml><?xml version="1.0" encoding="utf-8"?>
<sst xmlns="http://schemas.openxmlformats.org/spreadsheetml/2006/main" count="473" uniqueCount="220">
  <si>
    <t>PLANILHA DE CUSTOS E FORMAÇÃO DE PREÇOS</t>
  </si>
  <si>
    <t>MODELO PARA A CONSOLIDAÇÃO E APRESENTAÇÃO DE PROPOSTAS</t>
  </si>
  <si>
    <t>PROCESSO Nº</t>
  </si>
  <si>
    <t>Módulo 1 - Composição da Remuneração</t>
  </si>
  <si>
    <t>Composição da Remuneração</t>
  </si>
  <si>
    <t>A</t>
  </si>
  <si>
    <t>B</t>
  </si>
  <si>
    <t>C</t>
  </si>
  <si>
    <t>D</t>
  </si>
  <si>
    <t>E</t>
  </si>
  <si>
    <t>F</t>
  </si>
  <si>
    <t>G</t>
  </si>
  <si>
    <t>Módulo 2 - Encargos e Benefícios Anuais, Mensais e Diários</t>
  </si>
  <si>
    <t>Adicional de Férias</t>
  </si>
  <si>
    <t>PREGÃO ELETRÔNICO Nº</t>
  </si>
  <si>
    <t>DATA DE APRESENTAÇÃO DA PROPOSTA</t>
  </si>
  <si>
    <t>UNIDADE (Locais de Prestação dos Serviços)</t>
  </si>
  <si>
    <t>MUNICÍPIO/UF</t>
  </si>
  <si>
    <t>DATA BASE CONVENÇÃO COLETIVA</t>
  </si>
  <si>
    <t>INSS</t>
  </si>
  <si>
    <t>Salário Educação</t>
  </si>
  <si>
    <t>SESC ou SESI</t>
  </si>
  <si>
    <t>SEBRAE</t>
  </si>
  <si>
    <t>INCRA</t>
  </si>
  <si>
    <t>H</t>
  </si>
  <si>
    <t>FGTS</t>
  </si>
  <si>
    <t>Benefícios Mensais e Diários</t>
  </si>
  <si>
    <t>Transporte</t>
  </si>
  <si>
    <t>SINDICATOS</t>
  </si>
  <si>
    <t>Nº DE MESES DE EXECUÇÃO CONTRATUAL</t>
  </si>
  <si>
    <t>12 MESES</t>
  </si>
  <si>
    <t>Totais</t>
  </si>
  <si>
    <t>Duração (meses)</t>
  </si>
  <si>
    <t>Valor anual do contrato</t>
  </si>
  <si>
    <t>Uniformes</t>
  </si>
  <si>
    <t>Módulo 3 - Provisão para Rescisão</t>
  </si>
  <si>
    <t>Provisão para Rescisão</t>
  </si>
  <si>
    <t>Aviso Prévio Indenizado</t>
  </si>
  <si>
    <t>Férias</t>
  </si>
  <si>
    <t>Módulo 4 - Custo de Reposição do Profissional Ausente</t>
  </si>
  <si>
    <t>Ausências Legais</t>
  </si>
  <si>
    <t>Módulo 5 - Insumos Diversos</t>
  </si>
  <si>
    <t>Custos Indiretos</t>
  </si>
  <si>
    <t>Lucro</t>
  </si>
  <si>
    <t>Tributos</t>
  </si>
  <si>
    <t>Valor Total</t>
  </si>
  <si>
    <t>Total mensal</t>
  </si>
  <si>
    <t>Equipamentos</t>
  </si>
  <si>
    <t>Campus Registro - IFSP</t>
  </si>
  <si>
    <t>Registro/SP</t>
  </si>
  <si>
    <t>PLANILHA DE CUSTO E FORMAÇÃO DE PREÇOS</t>
  </si>
  <si>
    <t>TIPO: MENOR PREÇO GLOBAL</t>
  </si>
  <si>
    <t>DISCRIMINAÇÃO DOS SERVIÇOS</t>
  </si>
  <si>
    <t>Data de apresentação da proposta (dia/mês/ano)</t>
  </si>
  <si>
    <t>Municipio/UF</t>
  </si>
  <si>
    <t>REGISTRO/SP</t>
  </si>
  <si>
    <t xml:space="preserve">Sindicato: </t>
  </si>
  <si>
    <t>Ano do acordo, convenção ou  dissídio coletivo:</t>
  </si>
  <si>
    <t xml:space="preserve">Número de meses de execução contratual: </t>
  </si>
  <si>
    <t>Tipo de Serviço:</t>
  </si>
  <si>
    <t>Portaria</t>
  </si>
  <si>
    <t>Unidade de medida:</t>
  </si>
  <si>
    <t>Posto/Hora</t>
  </si>
  <si>
    <t>DADOS COMPLEMENTARES</t>
  </si>
  <si>
    <t>Categoria Profissional:</t>
  </si>
  <si>
    <t>Porteiro</t>
  </si>
  <si>
    <t>Classificação Brasileira de Ocupações (CBO):</t>
  </si>
  <si>
    <t>5174-10</t>
  </si>
  <si>
    <t>Salário Normativo da Categoria Profissional:</t>
  </si>
  <si>
    <t>Data Base da Categoria:</t>
  </si>
  <si>
    <t>Posto de Trabalho:</t>
  </si>
  <si>
    <t>12 x 36 NOTURNO</t>
  </si>
  <si>
    <t>Quantidade de Pessoas por Posto:</t>
  </si>
  <si>
    <t>Quantidade de Postos:</t>
  </si>
  <si>
    <t>Outras informações:</t>
  </si>
  <si>
    <t>SEGUNDA A DOMINGO</t>
  </si>
  <si>
    <t>MODULO 1 - COMPOSIÇÃO DA REMUNERAÇÃO</t>
  </si>
  <si>
    <t>Salário Base</t>
  </si>
  <si>
    <t>MÓDULO 2 - ENCARGOS E BENEFÍCIOS ANUAIS, MENSAIS E DIÁRIOS</t>
  </si>
  <si>
    <t>13° Salário</t>
  </si>
  <si>
    <t>Subtotal</t>
  </si>
  <si>
    <t>Incidência do Submódulo 2.2 sobre o Submódulo 2.1</t>
  </si>
  <si>
    <t xml:space="preserve">Total do Submódulo 2.1  </t>
  </si>
  <si>
    <t>Submódulo 2.2 – GPS, FGTS e Outras Contribuições</t>
  </si>
  <si>
    <t xml:space="preserve">SENAI - SENAC </t>
  </si>
  <si>
    <t>Total do Submódulo 2.2</t>
  </si>
  <si>
    <t>Submódulo 2.3 – Benefícios Mensais e Diários</t>
  </si>
  <si>
    <t>Auxílio Refeição/Alimentação</t>
  </si>
  <si>
    <t>Cesta básica</t>
  </si>
  <si>
    <t>Auxílio Creche</t>
  </si>
  <si>
    <t>Total do Submódulo 2.3</t>
  </si>
  <si>
    <t>QUADRO RESUMO - MÓDULO 2</t>
  </si>
  <si>
    <t>2.1</t>
  </si>
  <si>
    <t>13º  Salário, Férias e Adicional de Férias</t>
  </si>
  <si>
    <t>2.2</t>
  </si>
  <si>
    <t>GPS, FGTS e Outras Contribuições</t>
  </si>
  <si>
    <t>2.3</t>
  </si>
  <si>
    <t>TOTAL MÓDULO 2</t>
  </si>
  <si>
    <t>MÓDULO 3 - PROVISÃO PARA RESCISÃO</t>
  </si>
  <si>
    <t>Incidência do FGTS sobre Aviso Prévio Indenizado</t>
  </si>
  <si>
    <t>Multa do FGTS e Contribuição Social sobre o Aviso Prévio Indenizado</t>
  </si>
  <si>
    <t xml:space="preserve">Aviso Prévio Trabalhado </t>
  </si>
  <si>
    <t>Incidência dos encargos do submódulo 2.2 sobre Aviso Prévio Trabalhado</t>
  </si>
  <si>
    <t>Multa do FGTS e Contribuição Social sobre o Aviso Prévio Trabalhado</t>
  </si>
  <si>
    <t>TOTAL MÓDULO 3</t>
  </si>
  <si>
    <t>MÓDULO 4 - CUSTO DE REPOSIÇÃO DO PROFISSIONAL AUSENTE</t>
  </si>
  <si>
    <t>Submódulo 4.1 - Substituto nas Ausências Legais</t>
  </si>
  <si>
    <t>Total do Submódulo 4.1</t>
  </si>
  <si>
    <t>Submódulo 4.2 - Intrajornada</t>
  </si>
  <si>
    <t>Cobertura de Intervalo para repouso ou alimentação</t>
  </si>
  <si>
    <t>Total do Submódulo 4.2</t>
  </si>
  <si>
    <t>QUADRO RESUMO - MÓDULO 4</t>
  </si>
  <si>
    <t>4.1</t>
  </si>
  <si>
    <t>4.2</t>
  </si>
  <si>
    <t>Intrajornada</t>
  </si>
  <si>
    <t>TOTAL MÓDULO 4</t>
  </si>
  <si>
    <t>MÓDULO 5 - INSUMOS DIVERSOS</t>
  </si>
  <si>
    <t>TOTAL MÓDULO 5</t>
  </si>
  <si>
    <t>MÓDULO 6 - CUSTOS INDIRETOS, TRIBUTOS E LUCRO</t>
  </si>
  <si>
    <t>6.1</t>
  </si>
  <si>
    <t>Custos Indiretos e Lucro</t>
  </si>
  <si>
    <t>TOTAL DOS CUSTOS INDIRETOS E LUCRO</t>
  </si>
  <si>
    <t>6.2</t>
  </si>
  <si>
    <t>PIS (conforme tributação da licitante)</t>
  </si>
  <si>
    <t>ISS</t>
  </si>
  <si>
    <t>TOTAL DOS TRIBUTOS</t>
  </si>
  <si>
    <t>QUADRO RESUMO - MÃO DE OBRA VINCULADA A EXECUÇÃO CONTRATUAL</t>
  </si>
  <si>
    <t>SUBTOTAL 1 (A + B + C + D)</t>
  </si>
  <si>
    <t>F.1</t>
  </si>
  <si>
    <t>Módulo 6 - Custos Indiretos e Lucro</t>
  </si>
  <si>
    <t>SUBTOTAL 2 (SUBTOTAL 1 + Custos Indiretos e Lucro)</t>
  </si>
  <si>
    <t>F.2</t>
  </si>
  <si>
    <t>Módulo 6 - Tributos</t>
  </si>
  <si>
    <t>VALOR TOTAL MENSAL POR EMPREGADO</t>
  </si>
  <si>
    <t>TOTAL TAXA GLOBAL DE ADMINISTRAÇÃO</t>
  </si>
  <si>
    <t>Valor Mensal por Mão-de-Obra Vinculada a Execução Contratual</t>
  </si>
  <si>
    <t>Valor Mensal por Posto de Serviço</t>
  </si>
  <si>
    <t>Quantidade de Postos</t>
  </si>
  <si>
    <t>VALOR MENSAL PELO TOTAL DE POSTOS DE SERVIÇO</t>
  </si>
  <si>
    <t>VALOR CONTRATUAL PELO TOTAL DE POSTOS DE SERVIÇO</t>
  </si>
  <si>
    <t>IFSP REGISTRO
PREGÃO ELETRÔNICO Nº __586/2021</t>
  </si>
  <si>
    <t>Adicional de periculosidade</t>
  </si>
  <si>
    <t>Adicional de insalubridade</t>
  </si>
  <si>
    <t xml:space="preserve">Adicional noturno </t>
  </si>
  <si>
    <t>Submódulo 2.1 - 13º  Salário e Adicional de Férias</t>
  </si>
  <si>
    <t>SAT (Seguro Acidente de Trabalho) (Comprovar o indíce)</t>
  </si>
  <si>
    <t>RAT=</t>
  </si>
  <si>
    <t>FAP=</t>
  </si>
  <si>
    <t>SAT (Seguro Acidente de Trabalho) (RATxFAP)</t>
  </si>
  <si>
    <t>Concessão parcial do intervalo intrajornada (30 minutos)</t>
  </si>
  <si>
    <t>Adicional de Hora Noturna Reduzida</t>
  </si>
  <si>
    <t>Valor por Posto</t>
  </si>
  <si>
    <t>indicar Sindicato</t>
  </si>
  <si>
    <t>12 x 36 DIURNO</t>
  </si>
  <si>
    <t>Licença-Paternidade</t>
  </si>
  <si>
    <t xml:space="preserve">Ausência por acidente de trabalho	</t>
  </si>
  <si>
    <t>Outras ausências (especificar)</t>
  </si>
  <si>
    <t>Materiais</t>
  </si>
  <si>
    <t>TOTAL</t>
  </si>
  <si>
    <t>IN 05/2017 SEGES -  Para os órgãos que trabalham com Conta Vinculada - (percentual da Conta Vinculada (3,025% +9,075 % = 12,10 %)</t>
  </si>
  <si>
    <t>Salário/220 (horas na jornada 12x36) x 20% (adicional) x 7 (horas noturnas) x 15 (dias trabalhados)</t>
  </si>
  <si>
    <t>Salário/220 (horas na jornada 12x36) x 20% (adicional) x 1 (hora noturna reduzida) x 15 (dias trabalhados)</t>
  </si>
  <si>
    <t>Total da Remuneração</t>
  </si>
  <si>
    <t>Total da Remuneração - Base de cálculo para encargos trabalhistas</t>
  </si>
  <si>
    <t>Outros (especificar)</t>
  </si>
  <si>
    <t>Conforme Tributação da empresa</t>
  </si>
  <si>
    <t>ISSQN município de Registro/SP – Alíquota 2% enquadrado na descrição 17.05 – Fornecimento de mão-de-obra, mesmo em caráter temporário, inclusive de empregados ou trabalhadores, avulsos ou temporários, contratados pelo prestador de serviço.</t>
  </si>
  <si>
    <t>IDENTIFICAÇÃO DA EMPRESA</t>
  </si>
  <si>
    <t>ANEXO VI – Planilha de Custos e Formação de Preços</t>
  </si>
  <si>
    <t xml:space="preserve">Item </t>
  </si>
  <si>
    <t xml:space="preserve">QUANTIDADE ANUAL </t>
  </si>
  <si>
    <t>Valor unitário</t>
  </si>
  <si>
    <t>Valor</t>
  </si>
  <si>
    <t>Total</t>
  </si>
  <si>
    <t>Mensal</t>
  </si>
  <si>
    <t>COFINS 3% + CPRB 4,5%</t>
  </si>
  <si>
    <t>2 Calças novas para cada funcionário; (substituição de uma a cada seis meses,
ou em caso de necessidade assim que for solicitada pela Administração)</t>
  </si>
  <si>
    <t>3 camisas de mangas compridas e 5 de mangas curtas para cada funcionário,
ambas novas; (substituição de uma a cada seis meses)</t>
  </si>
  <si>
    <t>1 cinto de Nylon novo para cada funcionário; (substituição anual)</t>
  </si>
  <si>
    <t>2 pares de sapatos novos para cada funcionário; (substituição anual)</t>
  </si>
  <si>
    <t>6 pares de meias novas para cada funcionário; (substituição a cada 6 meses)</t>
  </si>
  <si>
    <t>1 quepe ou boné novo com emblema para cada funcionário; (substituição anual,
ou em caso de necessidade assim que for solicitada pela Administração)</t>
  </si>
  <si>
    <t>1 jaqueta de frio ou Japona nova para cada funcionário; (Substituição anual, ou
em caso de necessidade assim que for solicitada pela Administração)</t>
  </si>
  <si>
    <t>1 capa de chuva para cada funcionário; (substituição anual)</t>
  </si>
  <si>
    <t>1 crachá com foto, nome e sobrenome de cada funcionário; (substituição anual
ou conforme necessidade);</t>
  </si>
  <si>
    <t>EQUIPAMENTOS</t>
  </si>
  <si>
    <t>MATERIAL</t>
  </si>
  <si>
    <t>3 livros de capa dura para registros de ocorrências (por ano);</t>
  </si>
  <si>
    <t>3 livros de capa dura para protocolo de correspondência (por ano);</t>
  </si>
  <si>
    <t>1 Lanterna LED recarregáveis tipo tática</t>
  </si>
  <si>
    <t>Aparelho celular que receba e efetue ligações locais para telefones fixos e
emergenciais. O aparelho deve suportar o aplicativo de mensagem WhatsApp, e
ainda ter acesso a rede Wi-Fi</t>
  </si>
  <si>
    <t>2 Guarda chuvas grandes cabo de madeira;</t>
  </si>
  <si>
    <t>3 blocos de anotações tamanho mínimo 10cm x 15cm 50 folhas (por mês).</t>
  </si>
  <si>
    <t>6 canetas esferográficas marca BIC, tinta na cor azul (por mês).</t>
  </si>
  <si>
    <t>Mensal por funcionário (04)</t>
  </si>
  <si>
    <t>Mensal por funcionário ( 04)</t>
  </si>
  <si>
    <t>Kit c/4 rádios HTs</t>
  </si>
  <si>
    <t>Vida útil em anos</t>
  </si>
  <si>
    <t xml:space="preserve">QUANTIDADE  </t>
  </si>
  <si>
    <t>DEPRECIAÇÃO ANUAL</t>
  </si>
  <si>
    <t>TX.DE MANUTENÇÃO - 10%</t>
  </si>
  <si>
    <t>TOTAL ANUAL</t>
  </si>
  <si>
    <t>DEPRECIAÇÃO RESIDUAL</t>
  </si>
  <si>
    <t>VALOR RESIDUAL (ativo/vida util)</t>
  </si>
  <si>
    <t>VALOR TOTAL DO ATIVO</t>
  </si>
  <si>
    <t>BASE DA DEPRECIAÇÃO DO ATIVO (nota 1)</t>
  </si>
  <si>
    <t>DEPRECIAÇÃO  ANUAL</t>
  </si>
  <si>
    <t>Nota 1 -  valor depreciável de um ativo é determinado após a dedução de seu valor residua (item 53 CPC 27)</t>
  </si>
  <si>
    <t>DIAS TRABALHADOS (15) - DECRETO MUNICIPAL Nº 2.275 DE 14 DE DEZEMBRO DE 2021 (R$ 3,80)</t>
  </si>
  <si>
    <t xml:space="preserve">COFINS </t>
  </si>
  <si>
    <t xml:space="preserve">SALÁRIO NORMATIVO DA CATEGORIA </t>
  </si>
  <si>
    <t xml:space="preserve">PROCESSO Nº </t>
  </si>
  <si>
    <t>Quantidade de postos (portaria diurna 12x 36)</t>
  </si>
  <si>
    <t>Quantidade de postos  (portaria noturna 12x 36)</t>
  </si>
  <si>
    <t>Valor mensal do contrato</t>
  </si>
  <si>
    <t xml:space="preserve">UNIFORMES </t>
  </si>
  <si>
    <t>SEGURO DE VIDA</t>
  </si>
  <si>
    <t>ASSISTÊNCIA ODONTOLÓGICA</t>
  </si>
  <si>
    <t>SEGURO E VIDA</t>
  </si>
  <si>
    <t>ANEXO V – Planilha de Custos e Formação de Preços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</si>
</sst>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 -416]#,##0.00"/>
    <numFmt numFmtId="165" formatCode="&quot;R$&quot;#,##0.00"/>
    <numFmt numFmtId="166" formatCode="&quot;R$&quot;\ #,##0.00"/>
    <numFmt numFmtId="167" formatCode="0.000%"/>
    <numFmt numFmtId="168" formatCode="d/m/yyyy"/>
    <numFmt numFmtId="169" formatCode="_-* #,##0.00_-;\-* #,##0.00_-;_-* \-??_-;_-@_-"/>
    <numFmt numFmtId="170" formatCode="#,##0.0\ ;\-#,##0.0\ ;&quot; -&quot;#\ ;@\ "/>
    <numFmt numFmtId="171" formatCode="_(&quot;R$ &quot;* #,##0.00_);_(&quot;R$ &quot;* \(#,##0.00\);_(&quot;R$ &quot;* &quot;-&quot;??_);_(@_)"/>
    <numFmt numFmtId="172" formatCode="_([$€-2]* #,##0.00_);_([$€-2]* \(#,##0.00\);_([$€-2]* &quot;-&quot;??_)"/>
    <numFmt numFmtId="173" formatCode="#,##0.00&quot; &quot;;#,##0.00&quot; &quot;;&quot;-&quot;#&quot; &quot;;&quot; &quot;@&quot; &quot;"/>
    <numFmt numFmtId="174" formatCode="_(* #,##0.00_);_(* \(#,##0.00\);_(* &quot;-&quot;??_);_(@_)"/>
    <numFmt numFmtId="175" formatCode="0.0%"/>
  </numFmts>
  <fonts count="38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&quot;Times New Roman&quot;"/>
    </font>
    <font>
      <sz val="10"/>
      <name val="Arial"/>
      <family val="2"/>
    </font>
    <font>
      <b/>
      <sz val="10"/>
      <name val="&quot;Book Antiqua&quot;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0"/>
      <color rgb="FF000000"/>
      <name val="Arial Narrow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 Sans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sz val="1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4A7D6"/>
        <bgColor rgb="FFB4A7D6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8FAADC"/>
        <bgColor rgb="FF969696"/>
      </patternFill>
    </fill>
    <fill>
      <patternFill patternType="solid">
        <fgColor rgb="FFB4C7E7"/>
        <bgColor rgb="FF99CCFF"/>
      </patternFill>
    </fill>
    <fill>
      <patternFill patternType="solid">
        <fgColor rgb="FFDAE3F3"/>
        <bgColor rgb="FFE7E6E6"/>
      </patternFill>
    </fill>
    <fill>
      <patternFill patternType="solid">
        <fgColor rgb="FFFFFFFF"/>
        <bgColor rgb="FFEDEDED"/>
      </patternFill>
    </fill>
    <fill>
      <patternFill patternType="solid">
        <fgColor rgb="FFE7E6E6"/>
        <bgColor rgb="FFEDEDED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1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rgb="FF8E7CC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rgb="FFCFE2F3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1">
    <xf numFmtId="0" fontId="0" fillId="0" borderId="0"/>
    <xf numFmtId="44" fontId="9" fillId="0" borderId="0" applyFont="0" applyFill="0" applyBorder="0" applyAlignment="0" applyProtection="0"/>
    <xf numFmtId="0" fontId="4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32" fillId="0" borderId="0"/>
    <xf numFmtId="17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26">
    <xf numFmtId="0" fontId="0" fillId="0" borderId="0" xfId="0"/>
    <xf numFmtId="0" fontId="0" fillId="8" borderId="0" xfId="0" applyFill="1"/>
    <xf numFmtId="0" fontId="4" fillId="9" borderId="0" xfId="0" applyFont="1" applyFill="1" applyAlignment="1">
      <alignment horizontal="center"/>
    </xf>
    <xf numFmtId="0" fontId="7" fillId="9" borderId="0" xfId="0" applyFont="1" applyFill="1" applyAlignment="1">
      <alignment horizontal="left"/>
    </xf>
    <xf numFmtId="44" fontId="7" fillId="9" borderId="0" xfId="1" applyFont="1" applyFill="1" applyAlignment="1">
      <alignment horizontal="left"/>
    </xf>
    <xf numFmtId="44" fontId="7" fillId="9" borderId="0" xfId="0" applyNumberFormat="1" applyFont="1" applyFill="1" applyAlignment="1">
      <alignment horizontal="left"/>
    </xf>
    <xf numFmtId="168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11" borderId="1" xfId="0" applyFill="1" applyBorder="1" applyAlignment="1">
      <alignment horizontal="center"/>
    </xf>
    <xf numFmtId="165" fontId="0" fillId="12" borderId="1" xfId="0" applyNumberFormat="1" applyFill="1" applyBorder="1" applyAlignment="1">
      <alignment horizontal="center"/>
    </xf>
    <xf numFmtId="168" fontId="0" fillId="13" borderId="1" xfId="0" applyNumberForma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49" fontId="0" fillId="14" borderId="1" xfId="0" applyNumberFormat="1" applyFill="1" applyBorder="1" applyAlignment="1">
      <alignment horizontal="center"/>
    </xf>
    <xf numFmtId="0" fontId="14" fillId="15" borderId="1" xfId="0" applyFont="1" applyFill="1" applyBorder="1" applyAlignment="1">
      <alignment horizontal="center"/>
    </xf>
    <xf numFmtId="0" fontId="14" fillId="15" borderId="5" xfId="0" applyFont="1" applyFill="1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44" fontId="0" fillId="0" borderId="1" xfId="1" applyFont="1" applyBorder="1" applyAlignment="1" applyProtection="1"/>
    <xf numFmtId="10" fontId="0" fillId="0" borderId="5" xfId="3" applyNumberFormat="1" applyFont="1" applyBorder="1" applyAlignment="1" applyProtection="1">
      <alignment horizontal="center"/>
    </xf>
    <xf numFmtId="0" fontId="14" fillId="13" borderId="3" xfId="0" applyFont="1" applyFill="1" applyBorder="1"/>
    <xf numFmtId="0" fontId="14" fillId="13" borderId="5" xfId="0" applyFont="1" applyFill="1" applyBorder="1"/>
    <xf numFmtId="0" fontId="0" fillId="13" borderId="5" xfId="0" applyFill="1" applyBorder="1" applyAlignment="1">
      <alignment horizontal="center"/>
    </xf>
    <xf numFmtId="44" fontId="14" fillId="13" borderId="1" xfId="1" applyFont="1" applyFill="1" applyBorder="1" applyAlignment="1" applyProtection="1"/>
    <xf numFmtId="0" fontId="0" fillId="0" borderId="0" xfId="0" applyAlignment="1">
      <alignment horizontal="center"/>
    </xf>
    <xf numFmtId="0" fontId="14" fillId="0" borderId="0" xfId="0" applyFont="1"/>
    <xf numFmtId="44" fontId="14" fillId="0" borderId="0" xfId="1" applyFont="1" applyBorder="1" applyAlignment="1" applyProtection="1"/>
    <xf numFmtId="0" fontId="14" fillId="0" borderId="1" xfId="0" applyFont="1" applyBorder="1"/>
    <xf numFmtId="0" fontId="14" fillId="13" borderId="3" xfId="0" applyFont="1" applyFill="1" applyBorder="1" applyAlignment="1">
      <alignment horizontal="center"/>
    </xf>
    <xf numFmtId="10" fontId="14" fillId="13" borderId="5" xfId="3" applyNumberFormat="1" applyFont="1" applyFill="1" applyBorder="1" applyAlignment="1" applyProtection="1">
      <alignment horizontal="center"/>
    </xf>
    <xf numFmtId="169" fontId="0" fillId="0" borderId="0" xfId="0" applyNumberFormat="1"/>
    <xf numFmtId="0" fontId="18" fillId="0" borderId="5" xfId="0" applyFont="1" applyBorder="1" applyAlignment="1">
      <alignment horizontal="center"/>
    </xf>
    <xf numFmtId="0" fontId="0" fillId="14" borderId="0" xfId="0" applyFill="1"/>
    <xf numFmtId="0" fontId="0" fillId="15" borderId="1" xfId="0" applyFill="1" applyBorder="1" applyAlignment="1">
      <alignment horizontal="center"/>
    </xf>
    <xf numFmtId="0" fontId="0" fillId="15" borderId="1" xfId="0" applyFill="1" applyBorder="1"/>
    <xf numFmtId="10" fontId="0" fillId="15" borderId="5" xfId="3" applyNumberFormat="1" applyFont="1" applyFill="1" applyBorder="1" applyAlignment="1" applyProtection="1">
      <alignment horizontal="center"/>
    </xf>
    <xf numFmtId="44" fontId="0" fillId="15" borderId="1" xfId="1" applyFont="1" applyFill="1" applyBorder="1" applyAlignment="1" applyProtection="1"/>
    <xf numFmtId="0" fontId="0" fillId="13" borderId="3" xfId="0" applyFill="1" applyBorder="1" applyAlignment="1">
      <alignment horizontal="center"/>
    </xf>
    <xf numFmtId="10" fontId="0" fillId="14" borderId="5" xfId="3" applyNumberFormat="1" applyFont="1" applyFill="1" applyBorder="1" applyAlignment="1" applyProtection="1">
      <alignment horizontal="center"/>
    </xf>
    <xf numFmtId="10" fontId="0" fillId="0" borderId="1" xfId="3" applyNumberFormat="1" applyFont="1" applyBorder="1" applyAlignment="1" applyProtection="1">
      <alignment horizontal="center"/>
    </xf>
    <xf numFmtId="10" fontId="19" fillId="13" borderId="5" xfId="3" applyNumberFormat="1" applyFont="1" applyFill="1" applyBorder="1" applyAlignment="1" applyProtection="1">
      <alignment horizontal="center"/>
    </xf>
    <xf numFmtId="0" fontId="14" fillId="13" borderId="4" xfId="0" applyFont="1" applyFill="1" applyBorder="1"/>
    <xf numFmtId="10" fontId="14" fillId="0" borderId="5" xfId="3" applyNumberFormat="1" applyFont="1" applyBorder="1" applyAlignment="1" applyProtection="1">
      <alignment horizontal="center"/>
    </xf>
    <xf numFmtId="44" fontId="14" fillId="0" borderId="1" xfId="1" applyFont="1" applyBorder="1" applyAlignment="1" applyProtection="1"/>
    <xf numFmtId="0" fontId="0" fillId="13" borderId="1" xfId="0" applyFill="1" applyBorder="1" applyAlignment="1">
      <alignment horizontal="center"/>
    </xf>
    <xf numFmtId="0" fontId="0" fillId="13" borderId="1" xfId="0" applyFill="1" applyBorder="1"/>
    <xf numFmtId="10" fontId="0" fillId="13" borderId="1" xfId="3" applyNumberFormat="1" applyFont="1" applyFill="1" applyBorder="1" applyAlignment="1" applyProtection="1">
      <alignment horizontal="center"/>
    </xf>
    <xf numFmtId="44" fontId="0" fillId="13" borderId="1" xfId="1" applyFont="1" applyFill="1" applyBorder="1" applyAlignment="1" applyProtection="1"/>
    <xf numFmtId="1" fontId="0" fillId="13" borderId="1" xfId="3" applyNumberFormat="1" applyFont="1" applyFill="1" applyBorder="1" applyAlignment="1" applyProtection="1">
      <alignment horizontal="center" vertical="center"/>
    </xf>
    <xf numFmtId="1" fontId="0" fillId="13" borderId="1" xfId="1" applyNumberFormat="1" applyFont="1" applyFill="1" applyBorder="1" applyAlignment="1" applyProtection="1">
      <alignment horizontal="center"/>
    </xf>
    <xf numFmtId="0" fontId="0" fillId="12" borderId="1" xfId="0" applyFill="1" applyBorder="1" applyAlignment="1">
      <alignment horizontal="center"/>
    </xf>
    <xf numFmtId="0" fontId="14" fillId="12" borderId="1" xfId="0" applyFont="1" applyFill="1" applyBorder="1"/>
    <xf numFmtId="1" fontId="0" fillId="12" borderId="1" xfId="3" applyNumberFormat="1" applyFont="1" applyFill="1" applyBorder="1" applyAlignment="1" applyProtection="1">
      <alignment horizontal="center" vertical="center"/>
    </xf>
    <xf numFmtId="44" fontId="14" fillId="12" borderId="1" xfId="1" applyFont="1" applyFill="1" applyBorder="1" applyAlignment="1" applyProtection="1">
      <alignment horizontal="center"/>
    </xf>
    <xf numFmtId="0" fontId="14" fillId="12" borderId="1" xfId="0" applyFont="1" applyFill="1" applyBorder="1" applyAlignment="1">
      <alignment horizontal="center"/>
    </xf>
    <xf numFmtId="44" fontId="14" fillId="12" borderId="1" xfId="1" applyFont="1" applyFill="1" applyBorder="1" applyAlignment="1" applyProtection="1"/>
    <xf numFmtId="169" fontId="0" fillId="14" borderId="0" xfId="0" applyNumberFormat="1" applyFill="1" applyAlignment="1">
      <alignment horizontal="center"/>
    </xf>
    <xf numFmtId="0" fontId="0" fillId="0" borderId="3" xfId="0" applyBorder="1" applyAlignment="1">
      <alignment horizontal="center"/>
    </xf>
    <xf numFmtId="0" fontId="20" fillId="16" borderId="1" xfId="0" applyFont="1" applyFill="1" applyBorder="1"/>
    <xf numFmtId="0" fontId="21" fillId="0" borderId="1" xfId="0" applyFont="1" applyBorder="1"/>
    <xf numFmtId="0" fontId="14" fillId="15" borderId="3" xfId="0" applyFont="1" applyFill="1" applyBorder="1" applyAlignment="1">
      <alignment horizontal="center"/>
    </xf>
    <xf numFmtId="0" fontId="4" fillId="16" borderId="1" xfId="0" applyFont="1" applyFill="1" applyBorder="1"/>
    <xf numFmtId="165" fontId="0" fillId="0" borderId="5" xfId="3" applyNumberFormat="1" applyFont="1" applyFill="1" applyBorder="1" applyAlignment="1" applyProtection="1">
      <alignment horizontal="center"/>
    </xf>
    <xf numFmtId="44" fontId="0" fillId="0" borderId="1" xfId="1" applyFont="1" applyFill="1" applyBorder="1" applyAlignment="1" applyProtection="1"/>
    <xf numFmtId="0" fontId="22" fillId="17" borderId="1" xfId="0" applyFont="1" applyFill="1" applyBorder="1" applyAlignment="1">
      <alignment horizontal="left" vertical="center"/>
    </xf>
    <xf numFmtId="9" fontId="23" fillId="18" borderId="1" xfId="3" applyFont="1" applyFill="1" applyBorder="1" applyAlignment="1" applyProtection="1">
      <alignment horizontal="center" vertical="center"/>
      <protection locked="0"/>
    </xf>
    <xf numFmtId="170" fontId="13" fillId="18" borderId="1" xfId="4" applyNumberFormat="1" applyFont="1" applyFill="1" applyBorder="1" applyAlignment="1" applyProtection="1">
      <alignment horizontal="center" vertical="center"/>
      <protection locked="0"/>
    </xf>
    <xf numFmtId="10" fontId="0" fillId="14" borderId="1" xfId="3" applyNumberFormat="1" applyFont="1" applyFill="1" applyBorder="1" applyAlignment="1" applyProtection="1">
      <alignment horizontal="center"/>
    </xf>
    <xf numFmtId="167" fontId="0" fillId="0" borderId="5" xfId="3" applyNumberFormat="1" applyFont="1" applyBorder="1" applyAlignment="1" applyProtection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44" fontId="9" fillId="0" borderId="1" xfId="1" applyFont="1" applyBorder="1" applyAlignment="1" applyProtection="1"/>
    <xf numFmtId="0" fontId="9" fillId="0" borderId="1" xfId="0" applyFont="1" applyBorder="1" applyAlignment="1">
      <alignment horizontal="center"/>
    </xf>
    <xf numFmtId="0" fontId="14" fillId="13" borderId="1" xfId="0" applyFont="1" applyFill="1" applyBorder="1"/>
    <xf numFmtId="0" fontId="9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5" fillId="0" borderId="1" xfId="0" applyFont="1" applyBorder="1"/>
    <xf numFmtId="0" fontId="5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9" fillId="0" borderId="1" xfId="0" applyFont="1" applyBorder="1"/>
    <xf numFmtId="0" fontId="4" fillId="0" borderId="1" xfId="0" applyFont="1" applyBorder="1"/>
    <xf numFmtId="0" fontId="9" fillId="13" borderId="1" xfId="0" applyFont="1" applyFill="1" applyBorder="1"/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0" fontId="14" fillId="0" borderId="0" xfId="0" applyFont="1" applyAlignment="1">
      <alignment wrapText="1"/>
    </xf>
    <xf numFmtId="169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0" fontId="16" fillId="0" borderId="0" xfId="0" applyFont="1" applyAlignment="1">
      <alignment wrapText="1"/>
    </xf>
    <xf numFmtId="169" fontId="14" fillId="0" borderId="0" xfId="0" applyNumberFormat="1" applyFont="1" applyAlignment="1">
      <alignment wrapText="1"/>
    </xf>
    <xf numFmtId="166" fontId="24" fillId="0" borderId="0" xfId="0" applyNumberFormat="1" applyFont="1" applyAlignment="1">
      <alignment wrapText="1"/>
    </xf>
    <xf numFmtId="166" fontId="20" fillId="0" borderId="0" xfId="0" applyNumberFormat="1" applyFont="1" applyAlignment="1">
      <alignment wrapText="1"/>
    </xf>
    <xf numFmtId="0" fontId="10" fillId="0" borderId="0" xfId="5" applyFill="1" applyAlignment="1">
      <alignment wrapText="1"/>
    </xf>
    <xf numFmtId="168" fontId="0" fillId="0" borderId="1" xfId="0" applyNumberFormat="1" applyBorder="1" applyAlignment="1">
      <alignment horizontal="center"/>
    </xf>
    <xf numFmtId="0" fontId="12" fillId="0" borderId="0" xfId="0" applyFont="1" applyAlignment="1">
      <alignment wrapText="1"/>
    </xf>
    <xf numFmtId="0" fontId="10" fillId="0" borderId="0" xfId="5" applyFill="1" applyBorder="1" applyAlignment="1" applyProtection="1">
      <alignment wrapText="1"/>
    </xf>
    <xf numFmtId="2" fontId="9" fillId="0" borderId="0" xfId="0" applyNumberFormat="1" applyFont="1" applyAlignment="1">
      <alignment wrapText="1"/>
    </xf>
    <xf numFmtId="10" fontId="17" fillId="0" borderId="5" xfId="3" applyNumberFormat="1" applyFont="1" applyFill="1" applyBorder="1" applyAlignment="1" applyProtection="1">
      <alignment horizontal="center"/>
    </xf>
    <xf numFmtId="44" fontId="4" fillId="0" borderId="1" xfId="1" applyFont="1" applyFill="1" applyBorder="1" applyAlignment="1" applyProtection="1"/>
    <xf numFmtId="44" fontId="0" fillId="0" borderId="1" xfId="1" applyFont="1" applyFill="1" applyBorder="1"/>
    <xf numFmtId="0" fontId="24" fillId="19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4" fontId="0" fillId="8" borderId="0" xfId="0" applyNumberFormat="1" applyFill="1"/>
    <xf numFmtId="166" fontId="0" fillId="8" borderId="0" xfId="0" applyNumberFormat="1" applyFill="1"/>
    <xf numFmtId="0" fontId="21" fillId="0" borderId="0" xfId="0" applyFont="1" applyAlignment="1">
      <alignment vertical="center"/>
    </xf>
    <xf numFmtId="168" fontId="12" fillId="14" borderId="1" xfId="0" applyNumberFormat="1" applyFont="1" applyFill="1" applyBorder="1" applyAlignment="1">
      <alignment horizontal="center"/>
    </xf>
    <xf numFmtId="166" fontId="20" fillId="0" borderId="0" xfId="0" applyNumberFormat="1" applyFont="1"/>
    <xf numFmtId="0" fontId="9" fillId="0" borderId="0" xfId="0" applyFont="1"/>
    <xf numFmtId="0" fontId="21" fillId="0" borderId="0" xfId="0" applyFont="1"/>
    <xf numFmtId="44" fontId="20" fillId="16" borderId="1" xfId="1" applyFont="1" applyFill="1" applyBorder="1" applyAlignment="1" applyProtection="1"/>
    <xf numFmtId="0" fontId="12" fillId="0" borderId="0" xfId="0" applyFont="1"/>
    <xf numFmtId="0" fontId="12" fillId="0" borderId="6" xfId="0" applyFont="1" applyBorder="1" applyAlignment="1">
      <alignment vertical="center"/>
    </xf>
    <xf numFmtId="164" fontId="7" fillId="20" borderId="1" xfId="0" applyNumberFormat="1" applyFont="1" applyFill="1" applyBorder="1" applyAlignment="1">
      <alignment horizontal="left"/>
    </xf>
    <xf numFmtId="0" fontId="24" fillId="0" borderId="0" xfId="0" applyFont="1" applyAlignment="1">
      <alignment wrapText="1"/>
    </xf>
    <xf numFmtId="10" fontId="17" fillId="10" borderId="5" xfId="3" applyNumberFormat="1" applyFont="1" applyFill="1" applyBorder="1" applyAlignment="1" applyProtection="1">
      <alignment horizontal="center"/>
    </xf>
    <xf numFmtId="44" fontId="0" fillId="10" borderId="1" xfId="1" applyFont="1" applyFill="1" applyBorder="1" applyAlignment="1" applyProtection="1"/>
    <xf numFmtId="10" fontId="0" fillId="10" borderId="5" xfId="3" applyNumberFormat="1" applyFont="1" applyFill="1" applyBorder="1" applyAlignment="1" applyProtection="1">
      <alignment horizontal="center"/>
    </xf>
    <xf numFmtId="169" fontId="12" fillId="0" borderId="0" xfId="0" applyNumberFormat="1" applyFont="1"/>
    <xf numFmtId="44" fontId="12" fillId="0" borderId="0" xfId="1" applyFont="1" applyFill="1" applyBorder="1" applyAlignment="1" applyProtection="1"/>
    <xf numFmtId="0" fontId="5" fillId="0" borderId="7" xfId="0" applyFont="1" applyBorder="1"/>
    <xf numFmtId="0" fontId="6" fillId="0" borderId="8" xfId="0" applyFont="1" applyBorder="1" applyAlignment="1">
      <alignment horizontal="left"/>
    </xf>
    <xf numFmtId="0" fontId="4" fillId="0" borderId="8" xfId="0" applyFont="1" applyBorder="1"/>
    <xf numFmtId="0" fontId="7" fillId="0" borderId="9" xfId="0" applyFont="1" applyBorder="1" applyAlignment="1">
      <alignment horizontal="left"/>
    </xf>
    <xf numFmtId="0" fontId="5" fillId="0" borderId="10" xfId="0" applyFont="1" applyBorder="1"/>
    <xf numFmtId="0" fontId="6" fillId="0" borderId="11" xfId="0" applyFont="1" applyBorder="1" applyAlignment="1">
      <alignment horizontal="left"/>
    </xf>
    <xf numFmtId="0" fontId="4" fillId="0" borderId="11" xfId="0" applyFont="1" applyBorder="1"/>
    <xf numFmtId="0" fontId="7" fillId="0" borderId="12" xfId="0" applyFont="1" applyBorder="1" applyAlignment="1">
      <alignment horizontal="left"/>
    </xf>
    <xf numFmtId="0" fontId="2" fillId="0" borderId="0" xfId="6"/>
    <xf numFmtId="44" fontId="2" fillId="0" borderId="0" xfId="6" applyNumberFormat="1"/>
    <xf numFmtId="0" fontId="29" fillId="22" borderId="1" xfId="6" applyFont="1" applyFill="1" applyBorder="1" applyAlignment="1">
      <alignment horizontal="center" vertical="center" wrapText="1"/>
    </xf>
    <xf numFmtId="0" fontId="7" fillId="22" borderId="1" xfId="6" applyFont="1" applyFill="1" applyBorder="1" applyAlignment="1">
      <alignment horizontal="center" vertical="center"/>
    </xf>
    <xf numFmtId="0" fontId="24" fillId="0" borderId="1" xfId="6" applyFont="1" applyBorder="1" applyAlignment="1">
      <alignment horizontal="center" vertical="center" wrapText="1"/>
    </xf>
    <xf numFmtId="0" fontId="30" fillId="0" borderId="1" xfId="6" applyFont="1" applyBorder="1" applyAlignment="1">
      <alignment horizontal="left" vertical="center" wrapText="1"/>
    </xf>
    <xf numFmtId="44" fontId="2" fillId="0" borderId="1" xfId="7" applyBorder="1" applyAlignment="1">
      <alignment vertical="center"/>
    </xf>
    <xf numFmtId="0" fontId="30" fillId="0" borderId="1" xfId="6" applyFont="1" applyBorder="1" applyAlignment="1">
      <alignment vertical="center" wrapText="1"/>
    </xf>
    <xf numFmtId="0" fontId="31" fillId="0" borderId="1" xfId="6" applyFont="1" applyBorder="1" applyAlignment="1">
      <alignment wrapText="1"/>
    </xf>
    <xf numFmtId="171" fontId="7" fillId="22" borderId="1" xfId="6" applyNumberFormat="1" applyFont="1" applyFill="1" applyBorder="1"/>
    <xf numFmtId="44" fontId="7" fillId="22" borderId="1" xfId="7" applyFont="1" applyFill="1" applyBorder="1"/>
    <xf numFmtId="0" fontId="33" fillId="0" borderId="1" xfId="6" applyFont="1" applyBorder="1" applyAlignment="1">
      <alignment horizontal="center" vertical="center" wrapText="1"/>
    </xf>
    <xf numFmtId="0" fontId="7" fillId="22" borderId="1" xfId="6" applyFont="1" applyFill="1" applyBorder="1" applyAlignment="1">
      <alignment horizontal="center"/>
    </xf>
    <xf numFmtId="44" fontId="7" fillId="22" borderId="5" xfId="7" applyFont="1" applyFill="1" applyBorder="1" applyAlignment="1">
      <alignment horizontal="center"/>
    </xf>
    <xf numFmtId="0" fontId="7" fillId="22" borderId="5" xfId="6" applyFont="1" applyFill="1" applyBorder="1" applyAlignment="1">
      <alignment horizontal="center"/>
    </xf>
    <xf numFmtId="0" fontId="7" fillId="22" borderId="1" xfId="6" applyFont="1" applyFill="1" applyBorder="1" applyAlignment="1">
      <alignment horizontal="center" vertical="center" wrapText="1"/>
    </xf>
    <xf numFmtId="0" fontId="29" fillId="0" borderId="0" xfId="6" applyFont="1" applyAlignment="1">
      <alignment horizontal="center" vertical="center" wrapText="1"/>
    </xf>
    <xf numFmtId="44" fontId="2" fillId="0" borderId="0" xfId="7" applyFill="1" applyBorder="1" applyAlignment="1">
      <alignment vertical="center"/>
    </xf>
    <xf numFmtId="0" fontId="7" fillId="0" borderId="0" xfId="6" applyFont="1" applyAlignment="1">
      <alignment horizontal="center"/>
    </xf>
    <xf numFmtId="44" fontId="7" fillId="0" borderId="0" xfId="7" applyFont="1" applyFill="1" applyBorder="1" applyAlignment="1">
      <alignment horizontal="center"/>
    </xf>
    <xf numFmtId="9" fontId="2" fillId="0" borderId="1" xfId="3" applyFont="1" applyBorder="1" applyAlignment="1">
      <alignment horizontal="center" vertical="center"/>
    </xf>
    <xf numFmtId="44" fontId="7" fillId="0" borderId="0" xfId="7" applyFont="1" applyFill="1" applyBorder="1"/>
    <xf numFmtId="44" fontId="7" fillId="0" borderId="0" xfId="7" applyFont="1" applyFill="1" applyBorder="1" applyAlignment="1">
      <alignment horizontal="left"/>
    </xf>
    <xf numFmtId="175" fontId="7" fillId="7" borderId="1" xfId="3" applyNumberFormat="1" applyFont="1" applyFill="1" applyBorder="1" applyAlignment="1">
      <alignment horizontal="center" vertical="center"/>
    </xf>
    <xf numFmtId="10" fontId="34" fillId="10" borderId="13" xfId="0" applyNumberFormat="1" applyFont="1" applyFill="1" applyBorder="1" applyAlignment="1">
      <alignment horizontal="center" vertical="center"/>
    </xf>
    <xf numFmtId="10" fontId="34" fillId="10" borderId="13" xfId="0" applyNumberFormat="1" applyFont="1" applyFill="1" applyBorder="1" applyAlignment="1">
      <alignment horizontal="center" vertical="center" wrapText="1"/>
    </xf>
    <xf numFmtId="166" fontId="7" fillId="23" borderId="1" xfId="0" applyNumberFormat="1" applyFont="1" applyFill="1" applyBorder="1" applyAlignment="1">
      <alignment horizontal="center"/>
    </xf>
    <xf numFmtId="44" fontId="0" fillId="24" borderId="1" xfId="1" applyFont="1" applyFill="1" applyBorder="1" applyAlignment="1" applyProtection="1"/>
    <xf numFmtId="0" fontId="35" fillId="0" borderId="0" xfId="0" applyFont="1"/>
    <xf numFmtId="166" fontId="0" fillId="0" borderId="5" xfId="3" applyNumberFormat="1" applyFont="1" applyFill="1" applyBorder="1" applyAlignment="1" applyProtection="1">
      <alignment horizontal="center"/>
    </xf>
    <xf numFmtId="0" fontId="36" fillId="0" borderId="0" xfId="6" applyFont="1"/>
    <xf numFmtId="2" fontId="35" fillId="0" borderId="0" xfId="0" applyNumberFormat="1" applyFont="1" applyAlignment="1">
      <alignment wrapText="1"/>
    </xf>
    <xf numFmtId="0" fontId="33" fillId="8" borderId="1" xfId="6" applyFont="1" applyFill="1" applyBorder="1" applyAlignment="1">
      <alignment horizontal="center" vertical="center" wrapText="1"/>
    </xf>
    <xf numFmtId="0" fontId="30" fillId="8" borderId="1" xfId="6" applyFont="1" applyFill="1" applyBorder="1" applyAlignment="1">
      <alignment horizontal="center" vertical="center" wrapText="1"/>
    </xf>
    <xf numFmtId="44" fontId="0" fillId="8" borderId="1" xfId="1" applyFont="1" applyFill="1" applyBorder="1" applyAlignment="1" applyProtection="1"/>
    <xf numFmtId="166" fontId="0" fillId="8" borderId="1" xfId="1" applyNumberFormat="1" applyFont="1" applyFill="1" applyBorder="1" applyAlignment="1" applyProtection="1"/>
    <xf numFmtId="0" fontId="9" fillId="8" borderId="1" xfId="0" applyFont="1" applyFill="1" applyBorder="1"/>
    <xf numFmtId="166" fontId="0" fillId="8" borderId="5" xfId="0" applyNumberFormat="1" applyFill="1" applyBorder="1" applyAlignment="1">
      <alignment horizontal="center"/>
    </xf>
    <xf numFmtId="0" fontId="4" fillId="8" borderId="1" xfId="0" applyFont="1" applyFill="1" applyBorder="1"/>
    <xf numFmtId="166" fontId="19" fillId="8" borderId="5" xfId="0" applyNumberFormat="1" applyFont="1" applyFill="1" applyBorder="1" applyAlignment="1">
      <alignment horizontal="center"/>
    </xf>
    <xf numFmtId="0" fontId="24" fillId="8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7" fillId="20" borderId="1" xfId="0" applyFont="1" applyFill="1" applyBorder="1" applyAlignment="1">
      <alignment horizontal="left"/>
    </xf>
    <xf numFmtId="0" fontId="7" fillId="21" borderId="1" xfId="0" applyFont="1" applyFill="1" applyBorder="1"/>
    <xf numFmtId="0" fontId="4" fillId="6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10" borderId="1" xfId="0" applyFont="1" applyFill="1" applyBorder="1" applyAlignment="1">
      <alignment horizontal="left"/>
    </xf>
    <xf numFmtId="0" fontId="4" fillId="10" borderId="1" xfId="0" applyFont="1" applyFill="1" applyBorder="1"/>
    <xf numFmtId="0" fontId="5" fillId="3" borderId="1" xfId="0" applyFont="1" applyFill="1" applyBorder="1" applyAlignment="1">
      <alignment horizontal="left"/>
    </xf>
    <xf numFmtId="14" fontId="8" fillId="4" borderId="1" xfId="0" applyNumberFormat="1" applyFont="1" applyFill="1" applyBorder="1" applyAlignment="1">
      <alignment horizontal="left"/>
    </xf>
    <xf numFmtId="0" fontId="11" fillId="7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44" fontId="8" fillId="4" borderId="1" xfId="1" applyFont="1" applyFill="1" applyBorder="1" applyAlignment="1">
      <alignment horizontal="left"/>
    </xf>
    <xf numFmtId="44" fontId="4" fillId="0" borderId="1" xfId="1" applyFont="1" applyBorder="1"/>
    <xf numFmtId="0" fontId="7" fillId="23" borderId="3" xfId="0" applyFont="1" applyFill="1" applyBorder="1" applyAlignment="1">
      <alignment horizontal="left"/>
    </xf>
    <xf numFmtId="0" fontId="7" fillId="23" borderId="4" xfId="0" applyFont="1" applyFill="1" applyBorder="1" applyAlignment="1">
      <alignment horizontal="left"/>
    </xf>
    <xf numFmtId="0" fontId="7" fillId="23" borderId="5" xfId="0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14" fillId="15" borderId="1" xfId="0" applyFont="1" applyFill="1" applyBorder="1" applyAlignment="1">
      <alignment horizontal="left"/>
    </xf>
    <xf numFmtId="0" fontId="14" fillId="11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8" fillId="0" borderId="0" xfId="6" applyFont="1" applyAlignment="1">
      <alignment horizontal="center" vertical="center" wrapText="1"/>
    </xf>
    <xf numFmtId="0" fontId="7" fillId="22" borderId="1" xfId="6" applyFont="1" applyFill="1" applyBorder="1" applyAlignment="1">
      <alignment horizontal="center"/>
    </xf>
    <xf numFmtId="44" fontId="7" fillId="22" borderId="3" xfId="7" applyFont="1" applyFill="1" applyBorder="1" applyAlignment="1">
      <alignment horizontal="center"/>
    </xf>
    <xf numFmtId="44" fontId="7" fillId="22" borderId="4" xfId="7" applyFont="1" applyFill="1" applyBorder="1" applyAlignment="1">
      <alignment horizontal="center"/>
    </xf>
    <xf numFmtId="44" fontId="7" fillId="22" borderId="5" xfId="7" applyFont="1" applyFill="1" applyBorder="1" applyAlignment="1">
      <alignment horizontal="center"/>
    </xf>
    <xf numFmtId="0" fontId="7" fillId="22" borderId="3" xfId="6" applyFont="1" applyFill="1" applyBorder="1" applyAlignment="1">
      <alignment horizontal="center"/>
    </xf>
    <xf numFmtId="0" fontId="7" fillId="22" borderId="4" xfId="6" applyFont="1" applyFill="1" applyBorder="1" applyAlignment="1">
      <alignment horizontal="center"/>
    </xf>
    <xf numFmtId="0" fontId="7" fillId="22" borderId="5" xfId="6" applyFont="1" applyFill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18" fillId="0" borderId="5" xfId="0" applyNumberFormat="1" applyFont="1" applyBorder="1" applyAlignment="1">
      <alignment horizontal="center"/>
    </xf>
    <xf numFmtId="166" fontId="37" fillId="0" borderId="5" xfId="0" applyNumberFormat="1" applyFont="1" applyBorder="1" applyAlignment="1">
      <alignment horizontal="center"/>
    </xf>
    <xf numFmtId="44" fontId="2" fillId="10" borderId="1" xfId="7" applyFill="1" applyBorder="1" applyAlignment="1">
      <alignment vertical="center"/>
    </xf>
    <xf numFmtId="44" fontId="0" fillId="10" borderId="1" xfId="7" applyFont="1" applyFill="1" applyBorder="1" applyAlignment="1">
      <alignment vertical="center"/>
    </xf>
  </cellXfs>
  <cellStyles count="21">
    <cellStyle name="Euro" xfId="8" xr:uid="{00000000-0005-0000-0000-000000000000}"/>
    <cellStyle name="Excel_BuiltIn_Currency" xfId="9" xr:uid="{00000000-0005-0000-0000-000001000000}"/>
    <cellStyle name="Hiperlink" xfId="5" builtinId="8"/>
    <cellStyle name="Moeda" xfId="1" builtinId="4"/>
    <cellStyle name="Moeda 2" xfId="7" xr:uid="{00000000-0005-0000-0000-000004000000}"/>
    <cellStyle name="Moeda 3" xfId="10" xr:uid="{00000000-0005-0000-0000-000005000000}"/>
    <cellStyle name="Moeda 4" xfId="20" xr:uid="{00000000-0005-0000-0000-000006000000}"/>
    <cellStyle name="Normal" xfId="0" builtinId="0"/>
    <cellStyle name="Normal 2" xfId="6" xr:uid="{00000000-0005-0000-0000-000008000000}"/>
    <cellStyle name="Normal 2 2" xfId="11" xr:uid="{00000000-0005-0000-0000-000009000000}"/>
    <cellStyle name="Normal 3" xfId="12" xr:uid="{00000000-0005-0000-0000-00000A000000}"/>
    <cellStyle name="Normal 3 2" xfId="13" xr:uid="{00000000-0005-0000-0000-00000B000000}"/>
    <cellStyle name="Normal 4" xfId="2" xr:uid="{00000000-0005-0000-0000-00000C000000}"/>
    <cellStyle name="Normal 5" xfId="19" xr:uid="{00000000-0005-0000-0000-00000D000000}"/>
    <cellStyle name="Porcentagem" xfId="3" builtinId="5"/>
    <cellStyle name="Porcentagem 2" xfId="14" xr:uid="{00000000-0005-0000-0000-00000F000000}"/>
    <cellStyle name="Porcentagem 3" xfId="15" xr:uid="{00000000-0005-0000-0000-000010000000}"/>
    <cellStyle name="Porcentagem 4" xfId="16" xr:uid="{00000000-0005-0000-0000-000011000000}"/>
    <cellStyle name="Vírgula" xfId="4" builtinId="3"/>
    <cellStyle name="Vírgula 2" xfId="17" xr:uid="{00000000-0005-0000-0000-000013000000}"/>
    <cellStyle name="Vírgula 3" xfId="18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34"/>
  <sheetViews>
    <sheetView showGridLines="0" showRowColHeaders="0" tabSelected="1" zoomScale="90" zoomScaleNormal="90" workbookViewId="0">
      <selection activeCell="H12" sqref="H12"/>
    </sheetView>
  </sheetViews>
  <sheetFormatPr defaultColWidth="14.44140625" defaultRowHeight="15.75" customHeight="1"/>
  <cols>
    <col min="1" max="1" width="54.109375" style="1" bestFit="1" customWidth="1"/>
    <col min="2" max="2" width="4.5546875" style="1" customWidth="1"/>
    <col min="3" max="3" width="19.109375" style="1" bestFit="1" customWidth="1"/>
    <col min="4" max="4" width="16.109375" style="1" customWidth="1"/>
    <col min="5" max="5" width="19.5546875" style="1" customWidth="1"/>
    <col min="6" max="6" width="16" style="1" customWidth="1"/>
    <col min="7" max="16384" width="14.44140625" style="1"/>
  </cols>
  <sheetData>
    <row r="1" spans="1:6" ht="15.75" customHeight="1">
      <c r="A1" s="182" t="s">
        <v>219</v>
      </c>
      <c r="B1" s="182"/>
      <c r="C1" s="182"/>
      <c r="D1" s="182"/>
      <c r="E1" s="182"/>
      <c r="F1" s="182"/>
    </row>
    <row r="3" spans="1:6" ht="15.75" customHeight="1">
      <c r="A3" s="183" t="s">
        <v>0</v>
      </c>
      <c r="B3" s="184"/>
      <c r="C3" s="184"/>
      <c r="D3" s="184"/>
      <c r="E3" s="184"/>
      <c r="F3" s="184"/>
    </row>
    <row r="4" spans="1:6" ht="15.75" customHeight="1">
      <c r="A4" s="183" t="s">
        <v>1</v>
      </c>
      <c r="B4" s="184"/>
      <c r="C4" s="184"/>
      <c r="D4" s="184"/>
      <c r="E4" s="184"/>
      <c r="F4" s="184"/>
    </row>
    <row r="5" spans="1:6" ht="15.75" customHeight="1">
      <c r="A5" s="79"/>
      <c r="B5" s="77"/>
      <c r="C5" s="77"/>
      <c r="D5" s="77"/>
      <c r="E5" s="77"/>
      <c r="F5" s="77"/>
    </row>
    <row r="6" spans="1:6" ht="15.75" customHeight="1">
      <c r="A6" s="79"/>
      <c r="B6" s="77"/>
      <c r="C6" s="77"/>
      <c r="D6" s="77"/>
      <c r="E6" s="77"/>
      <c r="F6" s="77"/>
    </row>
    <row r="7" spans="1:6" ht="13.8">
      <c r="A7" s="80" t="s">
        <v>2</v>
      </c>
      <c r="B7" s="188"/>
      <c r="C7" s="184"/>
      <c r="D7" s="184"/>
      <c r="E7" s="184"/>
      <c r="F7" s="81"/>
    </row>
    <row r="8" spans="1:6" ht="13.8">
      <c r="A8" s="80" t="s">
        <v>14</v>
      </c>
      <c r="B8" s="189"/>
      <c r="C8" s="190"/>
      <c r="D8" s="190"/>
      <c r="E8" s="190"/>
      <c r="F8" s="81"/>
    </row>
    <row r="9" spans="1:6" ht="14.4" thickBot="1">
      <c r="A9" s="75"/>
      <c r="B9" s="76"/>
      <c r="C9" s="77"/>
      <c r="D9" s="77"/>
      <c r="E9" s="77"/>
      <c r="F9" s="78"/>
    </row>
    <row r="10" spans="1:6" ht="13.8">
      <c r="A10" s="134" t="s">
        <v>167</v>
      </c>
      <c r="B10" s="135"/>
      <c r="C10" s="136"/>
      <c r="D10" s="136"/>
      <c r="E10" s="136"/>
      <c r="F10" s="137"/>
    </row>
    <row r="11" spans="1:6" ht="14.4" thickBot="1">
      <c r="A11" s="138"/>
      <c r="B11" s="139"/>
      <c r="C11" s="140"/>
      <c r="D11" s="140"/>
      <c r="E11" s="140"/>
      <c r="F11" s="141"/>
    </row>
    <row r="12" spans="1:6" ht="13.8">
      <c r="A12" s="75"/>
      <c r="B12" s="76"/>
      <c r="C12" s="77"/>
      <c r="D12" s="77"/>
      <c r="E12" s="77"/>
      <c r="F12" s="78"/>
    </row>
    <row r="13" spans="1:6" ht="15.75" customHeight="1">
      <c r="A13" s="80" t="s">
        <v>15</v>
      </c>
      <c r="B13" s="195"/>
      <c r="C13" s="184"/>
      <c r="D13" s="184"/>
      <c r="E13" s="184"/>
      <c r="F13" s="81"/>
    </row>
    <row r="14" spans="1:6" ht="15.75" customHeight="1">
      <c r="A14" s="80" t="s">
        <v>16</v>
      </c>
      <c r="B14" s="196" t="s">
        <v>48</v>
      </c>
      <c r="C14" s="184"/>
      <c r="D14" s="184"/>
      <c r="E14" s="184"/>
      <c r="F14" s="81"/>
    </row>
    <row r="15" spans="1:6" ht="15.75" customHeight="1">
      <c r="A15" s="80" t="s">
        <v>17</v>
      </c>
      <c r="B15" s="191" t="s">
        <v>49</v>
      </c>
      <c r="C15" s="184"/>
      <c r="D15" s="184"/>
      <c r="E15" s="184"/>
      <c r="F15" s="81"/>
    </row>
    <row r="16" spans="1:6" ht="15.75" customHeight="1">
      <c r="A16" s="80" t="s">
        <v>210</v>
      </c>
      <c r="B16" s="197"/>
      <c r="C16" s="198"/>
      <c r="D16" s="198"/>
      <c r="E16" s="198"/>
      <c r="F16" s="81"/>
    </row>
    <row r="17" spans="1:8" ht="15.75" customHeight="1">
      <c r="A17" s="82" t="s">
        <v>18</v>
      </c>
      <c r="B17" s="192"/>
      <c r="C17" s="184"/>
      <c r="D17" s="184"/>
      <c r="E17" s="184"/>
      <c r="F17" s="81"/>
    </row>
    <row r="18" spans="1:8" ht="31.5" customHeight="1">
      <c r="A18" s="83" t="s">
        <v>28</v>
      </c>
      <c r="B18" s="193"/>
      <c r="C18" s="194"/>
      <c r="D18" s="194"/>
      <c r="E18" s="194"/>
      <c r="F18" s="91" t="s">
        <v>152</v>
      </c>
    </row>
    <row r="19" spans="1:8" ht="31.5" customHeight="1">
      <c r="A19" s="83" t="s">
        <v>145</v>
      </c>
      <c r="B19" s="64" t="s">
        <v>146</v>
      </c>
      <c r="C19" s="65"/>
      <c r="D19" s="64" t="s">
        <v>147</v>
      </c>
      <c r="E19" s="66"/>
      <c r="F19" s="165">
        <f>C19*E19</f>
        <v>0</v>
      </c>
    </row>
    <row r="20" spans="1:8" ht="15.75" customHeight="1">
      <c r="A20" s="80" t="s">
        <v>29</v>
      </c>
      <c r="B20" s="191" t="s">
        <v>30</v>
      </c>
      <c r="C20" s="184"/>
      <c r="D20" s="184"/>
      <c r="E20" s="184"/>
      <c r="F20" s="84" t="s">
        <v>31</v>
      </c>
    </row>
    <row r="21" spans="1:8" ht="15.75" customHeight="1">
      <c r="A21" s="85" t="s">
        <v>212</v>
      </c>
      <c r="B21" s="86">
        <v>1</v>
      </c>
      <c r="C21" s="87" t="s">
        <v>151</v>
      </c>
      <c r="D21" s="88">
        <f>'Porteiro 12x36-Diurno'!D124</f>
        <v>1344.34</v>
      </c>
      <c r="E21" s="89" t="s">
        <v>46</v>
      </c>
      <c r="F21" s="88">
        <f>D21*B21</f>
        <v>1344.34</v>
      </c>
      <c r="G21" s="118"/>
    </row>
    <row r="22" spans="1:8" ht="15.75" customHeight="1">
      <c r="A22" s="85" t="s">
        <v>213</v>
      </c>
      <c r="B22" s="86">
        <v>1</v>
      </c>
      <c r="C22" s="87" t="s">
        <v>151</v>
      </c>
      <c r="D22" s="88">
        <f>'Porteiro 12x36-Noturno'!D124</f>
        <v>1344.34</v>
      </c>
      <c r="E22" s="89" t="s">
        <v>46</v>
      </c>
      <c r="F22" s="88">
        <f>D22*B22</f>
        <v>1344.34</v>
      </c>
      <c r="G22" s="118"/>
    </row>
    <row r="23" spans="1:8" ht="15.75" customHeight="1">
      <c r="A23" s="187" t="s">
        <v>32</v>
      </c>
      <c r="B23" s="184"/>
      <c r="C23" s="184"/>
      <c r="D23" s="184"/>
      <c r="E23" s="184"/>
      <c r="F23" s="90">
        <v>12</v>
      </c>
    </row>
    <row r="24" spans="1:8" ht="15.75" customHeight="1">
      <c r="A24" s="199" t="s">
        <v>214</v>
      </c>
      <c r="B24" s="200"/>
      <c r="C24" s="200"/>
      <c r="D24" s="200"/>
      <c r="E24" s="201"/>
      <c r="F24" s="168">
        <f>F21+F22</f>
        <v>2688.68</v>
      </c>
    </row>
    <row r="25" spans="1:8" ht="15.75" customHeight="1">
      <c r="A25" s="185" t="s">
        <v>33</v>
      </c>
      <c r="B25" s="186"/>
      <c r="C25" s="186"/>
      <c r="D25" s="186"/>
      <c r="E25" s="186"/>
      <c r="F25" s="127">
        <f>F24*F23</f>
        <v>32264.159999999996</v>
      </c>
      <c r="G25" s="118"/>
      <c r="H25" s="117"/>
    </row>
    <row r="26" spans="1:8" ht="15.75" customHeight="1">
      <c r="A26" s="2"/>
      <c r="B26" s="2"/>
      <c r="C26" s="2"/>
      <c r="D26" s="2"/>
      <c r="E26" s="2"/>
      <c r="F26" s="3"/>
    </row>
    <row r="27" spans="1:8" ht="15.75" customHeight="1">
      <c r="A27" s="2"/>
      <c r="B27" s="2"/>
      <c r="C27" s="2"/>
      <c r="D27" s="2"/>
      <c r="E27" s="2"/>
      <c r="F27" s="4"/>
      <c r="H27" s="118"/>
    </row>
    <row r="28" spans="1:8" ht="15.75" customHeight="1">
      <c r="A28" s="2"/>
      <c r="B28" s="2"/>
      <c r="C28" s="2"/>
      <c r="D28" s="2"/>
      <c r="E28" s="2"/>
      <c r="F28" s="5"/>
    </row>
    <row r="29" spans="1:8" ht="15.75" customHeight="1">
      <c r="A29" s="2"/>
      <c r="B29" s="2"/>
      <c r="C29" s="2"/>
      <c r="D29" s="2"/>
      <c r="E29" s="2"/>
      <c r="F29" s="5"/>
    </row>
    <row r="30" spans="1:8" ht="13.2">
      <c r="A30" s="2"/>
      <c r="B30" s="2"/>
      <c r="C30" s="2"/>
      <c r="D30" s="2"/>
      <c r="E30" s="2"/>
      <c r="F30" s="3"/>
    </row>
    <row r="31" spans="1:8" ht="13.2">
      <c r="A31" s="2"/>
      <c r="B31" s="2"/>
      <c r="C31" s="2"/>
      <c r="D31" s="2"/>
      <c r="E31" s="2"/>
      <c r="F31" s="3"/>
    </row>
    <row r="32" spans="1:8" ht="13.2">
      <c r="A32" s="2"/>
      <c r="B32" s="2"/>
      <c r="C32" s="2"/>
      <c r="D32" s="2"/>
      <c r="E32" s="2"/>
      <c r="F32" s="3"/>
    </row>
    <row r="33" spans="1:6" ht="13.2">
      <c r="A33" s="2"/>
      <c r="B33" s="2"/>
      <c r="C33" s="2"/>
      <c r="D33" s="2"/>
      <c r="E33" s="2"/>
      <c r="F33" s="3"/>
    </row>
    <row r="34" spans="1:6" ht="13.2">
      <c r="A34" s="2"/>
      <c r="B34" s="2"/>
      <c r="C34" s="2"/>
      <c r="D34" s="2"/>
      <c r="E34" s="2"/>
      <c r="F34" s="3"/>
    </row>
  </sheetData>
  <mergeCells count="15">
    <mergeCell ref="A1:F1"/>
    <mergeCell ref="A3:F3"/>
    <mergeCell ref="A4:F4"/>
    <mergeCell ref="A25:E25"/>
    <mergeCell ref="A23:E23"/>
    <mergeCell ref="B7:E7"/>
    <mergeCell ref="B8:E8"/>
    <mergeCell ref="B20:E20"/>
    <mergeCell ref="B17:E17"/>
    <mergeCell ref="B18:E18"/>
    <mergeCell ref="B13:E13"/>
    <mergeCell ref="B14:E14"/>
    <mergeCell ref="B15:E15"/>
    <mergeCell ref="B16:E16"/>
    <mergeCell ref="A24:E24"/>
  </mergeCells>
  <pageMargins left="0.51181102362204722" right="0.51181102362204722" top="0.78740157480314965" bottom="0.78740157480314965" header="0.31496062992125984" footer="0.31496062992125984"/>
  <pageSetup paperSize="9" scale="72" fitToHeight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29"/>
  <sheetViews>
    <sheetView topLeftCell="A70" workbookViewId="0">
      <selection activeCell="H92" sqref="H92"/>
    </sheetView>
  </sheetViews>
  <sheetFormatPr defaultColWidth="8.5546875" defaultRowHeight="12" customHeight="1"/>
  <cols>
    <col min="1" max="1" width="7.6640625" customWidth="1"/>
    <col min="2" max="2" width="67.33203125" customWidth="1"/>
    <col min="3" max="3" width="16.44140625" customWidth="1"/>
    <col min="4" max="4" width="27.33203125" customWidth="1"/>
    <col min="5" max="5" width="8.5546875" style="95" customWidth="1"/>
    <col min="6" max="6" width="12.33203125" style="95" customWidth="1"/>
    <col min="7" max="7" width="8.5546875" style="95" customWidth="1"/>
    <col min="252" max="252" width="3.88671875" customWidth="1"/>
    <col min="253" max="253" width="59.6640625" customWidth="1"/>
    <col min="254" max="254" width="9.6640625" customWidth="1"/>
    <col min="255" max="255" width="12.5546875" customWidth="1"/>
    <col min="256" max="256" width="15.88671875" customWidth="1"/>
    <col min="257" max="257" width="10.5546875" customWidth="1"/>
    <col min="258" max="258" width="7.109375" customWidth="1"/>
    <col min="259" max="259" width="9.109375" customWidth="1"/>
    <col min="508" max="508" width="3.88671875" customWidth="1"/>
    <col min="509" max="509" width="59.6640625" customWidth="1"/>
    <col min="510" max="510" width="9.6640625" customWidth="1"/>
    <col min="511" max="511" width="12.5546875" customWidth="1"/>
    <col min="512" max="512" width="15.88671875" customWidth="1"/>
    <col min="513" max="513" width="10.5546875" customWidth="1"/>
    <col min="514" max="514" width="7.109375" customWidth="1"/>
    <col min="515" max="515" width="9.109375" customWidth="1"/>
    <col min="764" max="764" width="3.88671875" customWidth="1"/>
    <col min="765" max="765" width="59.6640625" customWidth="1"/>
    <col min="766" max="766" width="9.6640625" customWidth="1"/>
    <col min="767" max="767" width="12.5546875" customWidth="1"/>
    <col min="768" max="768" width="15.88671875" customWidth="1"/>
    <col min="769" max="769" width="10.5546875" customWidth="1"/>
    <col min="770" max="770" width="7.109375" customWidth="1"/>
    <col min="771" max="771" width="9.109375" customWidth="1"/>
    <col min="1020" max="1020" width="3.88671875" customWidth="1"/>
    <col min="1021" max="1021" width="59.6640625" customWidth="1"/>
    <col min="1022" max="1022" width="9.6640625" customWidth="1"/>
    <col min="1023" max="1023" width="12.5546875" customWidth="1"/>
    <col min="1024" max="1024" width="15.88671875" customWidth="1"/>
  </cols>
  <sheetData>
    <row r="1" spans="1:6" ht="12" customHeight="1">
      <c r="A1" s="202" t="s">
        <v>168</v>
      </c>
      <c r="B1" s="202"/>
      <c r="C1" s="202"/>
      <c r="D1" s="202"/>
      <c r="E1" s="202"/>
      <c r="F1" s="202"/>
    </row>
    <row r="3" spans="1:6" ht="12" customHeight="1">
      <c r="A3" s="204" t="s">
        <v>140</v>
      </c>
      <c r="B3" s="204"/>
      <c r="C3" s="204"/>
      <c r="D3" s="204"/>
    </row>
    <row r="4" spans="1:6" ht="12" customHeight="1">
      <c r="A4" s="205" t="s">
        <v>50</v>
      </c>
      <c r="B4" s="205"/>
      <c r="C4" s="205"/>
      <c r="D4" s="205"/>
    </row>
    <row r="5" spans="1:6" ht="12" customHeight="1">
      <c r="A5" s="206" t="s">
        <v>211</v>
      </c>
      <c r="B5" s="206"/>
      <c r="C5" s="207" t="s">
        <v>51</v>
      </c>
      <c r="D5" s="207"/>
    </row>
    <row r="6" spans="1:6" ht="12" customHeight="1">
      <c r="A6" s="205" t="s">
        <v>52</v>
      </c>
      <c r="B6" s="205"/>
      <c r="C6" s="205"/>
      <c r="D6" s="205"/>
    </row>
    <row r="7" spans="1:6" ht="12" customHeight="1">
      <c r="A7" s="203" t="s">
        <v>53</v>
      </c>
      <c r="B7" s="203"/>
      <c r="C7" s="203"/>
      <c r="D7" s="6"/>
    </row>
    <row r="8" spans="1:6" ht="12" customHeight="1">
      <c r="A8" s="203" t="s">
        <v>54</v>
      </c>
      <c r="B8" s="203"/>
      <c r="C8" s="203"/>
      <c r="D8" s="7" t="s">
        <v>55</v>
      </c>
    </row>
    <row r="9" spans="1:6" ht="12" customHeight="1">
      <c r="A9" s="208" t="s">
        <v>56</v>
      </c>
      <c r="B9" s="208"/>
      <c r="C9" s="208"/>
      <c r="D9" s="8"/>
    </row>
    <row r="10" spans="1:6" ht="12" customHeight="1">
      <c r="A10" s="203" t="s">
        <v>57</v>
      </c>
      <c r="B10" s="203"/>
      <c r="C10" s="203"/>
      <c r="D10" s="7"/>
    </row>
    <row r="11" spans="1:6" ht="12" customHeight="1">
      <c r="A11" s="203" t="s">
        <v>58</v>
      </c>
      <c r="B11" s="203"/>
      <c r="C11" s="203"/>
      <c r="D11" s="7">
        <v>12</v>
      </c>
    </row>
    <row r="12" spans="1:6" ht="12" customHeight="1">
      <c r="A12" s="203" t="s">
        <v>59</v>
      </c>
      <c r="B12" s="203"/>
      <c r="C12" s="203"/>
      <c r="D12" s="7" t="s">
        <v>60</v>
      </c>
    </row>
    <row r="13" spans="1:6" ht="12" customHeight="1">
      <c r="A13" s="203" t="s">
        <v>61</v>
      </c>
      <c r="B13" s="203"/>
      <c r="C13" s="203"/>
      <c r="D13" s="7" t="s">
        <v>62</v>
      </c>
    </row>
    <row r="14" spans="1:6" ht="12" customHeight="1">
      <c r="A14" s="205" t="s">
        <v>63</v>
      </c>
      <c r="B14" s="205"/>
      <c r="C14" s="205"/>
      <c r="D14" s="205"/>
    </row>
    <row r="15" spans="1:6" ht="12" customHeight="1">
      <c r="A15" s="203" t="s">
        <v>64</v>
      </c>
      <c r="B15" s="203"/>
      <c r="C15" s="203"/>
      <c r="D15" s="9" t="s">
        <v>65</v>
      </c>
    </row>
    <row r="16" spans="1:6" ht="12" customHeight="1">
      <c r="A16" s="203" t="s">
        <v>66</v>
      </c>
      <c r="B16" s="203"/>
      <c r="C16" s="203"/>
      <c r="D16" s="9" t="s">
        <v>67</v>
      </c>
    </row>
    <row r="17" spans="1:7" ht="12" customHeight="1">
      <c r="A17" s="203" t="s">
        <v>68</v>
      </c>
      <c r="B17" s="203"/>
      <c r="C17" s="203"/>
      <c r="D17" s="10"/>
    </row>
    <row r="18" spans="1:7" ht="12" customHeight="1">
      <c r="A18" s="203" t="s">
        <v>69</v>
      </c>
      <c r="B18" s="203"/>
      <c r="C18" s="203"/>
      <c r="D18" s="11"/>
    </row>
    <row r="19" spans="1:7" ht="12" customHeight="1">
      <c r="A19" s="203" t="s">
        <v>70</v>
      </c>
      <c r="B19" s="203"/>
      <c r="C19" s="203"/>
      <c r="D19" s="120" t="s">
        <v>153</v>
      </c>
    </row>
    <row r="20" spans="1:7" ht="12" customHeight="1">
      <c r="A20" s="203" t="s">
        <v>72</v>
      </c>
      <c r="B20" s="203"/>
      <c r="C20" s="203"/>
      <c r="D20" s="12">
        <v>2</v>
      </c>
    </row>
    <row r="21" spans="1:7" ht="12" customHeight="1">
      <c r="A21" s="203" t="s">
        <v>73</v>
      </c>
      <c r="B21" s="203"/>
      <c r="C21" s="203"/>
      <c r="D21" s="12">
        <v>1</v>
      </c>
    </row>
    <row r="22" spans="1:7" ht="12" customHeight="1">
      <c r="A22" s="203" t="s">
        <v>74</v>
      </c>
      <c r="B22" s="203"/>
      <c r="C22" s="203"/>
      <c r="D22" s="13" t="s">
        <v>75</v>
      </c>
    </row>
    <row r="23" spans="1:7" ht="12" customHeight="1">
      <c r="A23" s="205" t="s">
        <v>76</v>
      </c>
      <c r="B23" s="205"/>
      <c r="C23" s="205"/>
      <c r="D23" s="205"/>
    </row>
    <row r="24" spans="1:7" ht="12" customHeight="1">
      <c r="A24" s="14">
        <v>1</v>
      </c>
      <c r="B24" s="14" t="s">
        <v>4</v>
      </c>
      <c r="C24" s="15"/>
      <c r="D24" s="60" t="s">
        <v>45</v>
      </c>
    </row>
    <row r="25" spans="1:7" ht="12" customHeight="1">
      <c r="A25" s="7" t="s">
        <v>5</v>
      </c>
      <c r="B25" s="16" t="s">
        <v>77</v>
      </c>
      <c r="C25" s="17"/>
      <c r="D25" s="18">
        <f>D17</f>
        <v>0</v>
      </c>
    </row>
    <row r="26" spans="1:7" ht="12" customHeight="1">
      <c r="A26" s="57" t="s">
        <v>6</v>
      </c>
      <c r="B26" s="61" t="s">
        <v>141</v>
      </c>
      <c r="C26" s="58"/>
      <c r="D26" s="124"/>
      <c r="E26" s="96"/>
      <c r="F26" s="96"/>
      <c r="G26" s="96"/>
    </row>
    <row r="27" spans="1:7" ht="12" customHeight="1">
      <c r="A27" s="57" t="s">
        <v>7</v>
      </c>
      <c r="B27" s="61" t="s">
        <v>142</v>
      </c>
      <c r="C27" s="58"/>
      <c r="D27" s="124"/>
      <c r="E27" s="96"/>
      <c r="F27" s="96"/>
      <c r="G27" s="96"/>
    </row>
    <row r="28" spans="1:7" ht="12" customHeight="1">
      <c r="A28" s="57" t="s">
        <v>8</v>
      </c>
      <c r="B28" s="61" t="s">
        <v>143</v>
      </c>
      <c r="C28" s="58"/>
      <c r="D28" s="124"/>
      <c r="E28" s="96"/>
      <c r="F28" s="96"/>
      <c r="G28" s="96"/>
    </row>
    <row r="29" spans="1:7" ht="12" customHeight="1">
      <c r="A29" s="57" t="s">
        <v>9</v>
      </c>
      <c r="B29" s="61" t="s">
        <v>150</v>
      </c>
      <c r="C29" s="58"/>
      <c r="D29" s="124"/>
      <c r="E29" s="96"/>
      <c r="F29" s="96"/>
      <c r="G29" s="96"/>
    </row>
    <row r="30" spans="1:7" ht="12" customHeight="1">
      <c r="A30" s="69" t="s">
        <v>10</v>
      </c>
      <c r="B30" s="70" t="s">
        <v>164</v>
      </c>
      <c r="C30" s="59"/>
      <c r="D30" s="71"/>
      <c r="E30" s="114"/>
      <c r="F30" s="115"/>
    </row>
    <row r="31" spans="1:7" ht="12" customHeight="1">
      <c r="A31" s="73"/>
      <c r="B31" s="113" t="s">
        <v>163</v>
      </c>
      <c r="C31" s="44"/>
      <c r="D31" s="23">
        <f>SUM(D25:D30)</f>
        <v>0</v>
      </c>
      <c r="E31" s="114"/>
      <c r="F31" s="115"/>
    </row>
    <row r="32" spans="1:7" ht="13.8">
      <c r="A32" s="72" t="s">
        <v>11</v>
      </c>
      <c r="B32" s="70" t="s">
        <v>149</v>
      </c>
      <c r="C32" s="59"/>
      <c r="D32" s="71"/>
      <c r="E32" s="116"/>
      <c r="F32" s="119"/>
    </row>
    <row r="33" spans="1:7" ht="12" customHeight="1">
      <c r="A33" s="73"/>
      <c r="B33" s="73" t="s">
        <v>162</v>
      </c>
      <c r="C33" s="44"/>
      <c r="D33" s="23">
        <f>SUM(D31,D32)</f>
        <v>0</v>
      </c>
      <c r="E33" s="114"/>
      <c r="F33" s="115"/>
    </row>
    <row r="34" spans="1:7" ht="12" customHeight="1">
      <c r="A34" s="24"/>
      <c r="B34" s="25"/>
      <c r="C34" s="24"/>
      <c r="D34" s="26"/>
      <c r="E34" s="114"/>
      <c r="F34" s="115"/>
    </row>
    <row r="35" spans="1:7" ht="12" customHeight="1">
      <c r="A35" s="205" t="s">
        <v>78</v>
      </c>
      <c r="B35" s="205"/>
      <c r="C35" s="205"/>
      <c r="D35" s="205"/>
      <c r="E35" s="128"/>
    </row>
    <row r="36" spans="1:7" ht="12" customHeight="1">
      <c r="A36" s="209" t="s">
        <v>144</v>
      </c>
      <c r="B36" s="209"/>
      <c r="C36" s="209"/>
      <c r="D36" s="209"/>
    </row>
    <row r="37" spans="1:7" ht="12" customHeight="1">
      <c r="A37" s="7" t="s">
        <v>5</v>
      </c>
      <c r="B37" s="16" t="s">
        <v>79</v>
      </c>
      <c r="C37" s="19">
        <v>8.3299999999999999E-2</v>
      </c>
      <c r="D37" s="18">
        <f>ROUND(D31*C37,2)</f>
        <v>0</v>
      </c>
      <c r="E37" s="125"/>
    </row>
    <row r="38" spans="1:7" ht="12" customHeight="1">
      <c r="A38" s="7" t="s">
        <v>6</v>
      </c>
      <c r="B38" s="16" t="s">
        <v>13</v>
      </c>
      <c r="C38" s="68">
        <v>3.0249999999999999E-2</v>
      </c>
      <c r="D38" s="18">
        <f>ROUND(D31*C38,2)</f>
        <v>0</v>
      </c>
      <c r="E38" s="125" t="s">
        <v>159</v>
      </c>
    </row>
    <row r="39" spans="1:7" ht="12" customHeight="1">
      <c r="A39" s="7"/>
      <c r="B39" s="27" t="s">
        <v>80</v>
      </c>
      <c r="C39" s="19">
        <f>C37+C38</f>
        <v>0.11355</v>
      </c>
      <c r="D39" s="18">
        <f>ROUND(D37+D38,2)</f>
        <v>0</v>
      </c>
    </row>
    <row r="40" spans="1:7" ht="12" customHeight="1">
      <c r="A40" s="7" t="s">
        <v>7</v>
      </c>
      <c r="B40" s="16" t="s">
        <v>81</v>
      </c>
      <c r="C40" s="19">
        <f>C39*C51</f>
        <v>3.8379900000000002E-2</v>
      </c>
      <c r="D40" s="18">
        <f>ROUND(D31*C40,2)</f>
        <v>0</v>
      </c>
    </row>
    <row r="41" spans="1:7" ht="12" customHeight="1">
      <c r="A41" s="28"/>
      <c r="B41" s="21" t="s">
        <v>82</v>
      </c>
      <c r="C41" s="29">
        <f>C39+C40</f>
        <v>0.15192990000000001</v>
      </c>
      <c r="D41" s="23">
        <f>ROUND(D39+D40,2)</f>
        <v>0</v>
      </c>
    </row>
    <row r="42" spans="1:7" ht="12" customHeight="1">
      <c r="A42" s="209" t="s">
        <v>83</v>
      </c>
      <c r="B42" s="209"/>
      <c r="C42" s="209"/>
      <c r="D42" s="209"/>
    </row>
    <row r="43" spans="1:7" s="25" customFormat="1" ht="12" customHeight="1">
      <c r="A43" s="7" t="s">
        <v>5</v>
      </c>
      <c r="B43" s="16" t="s">
        <v>19</v>
      </c>
      <c r="C43" s="19">
        <v>0.2</v>
      </c>
      <c r="D43" s="18">
        <f>ROUND(D31*C43,2)</f>
        <v>0</v>
      </c>
      <c r="E43" s="97"/>
      <c r="F43" s="97"/>
      <c r="G43" s="97"/>
    </row>
    <row r="44" spans="1:7" ht="12" customHeight="1">
      <c r="A44" s="7" t="s">
        <v>6</v>
      </c>
      <c r="B44" s="16" t="s">
        <v>20</v>
      </c>
      <c r="C44" s="19">
        <v>2.5000000000000001E-2</v>
      </c>
      <c r="D44" s="18">
        <f>ROUND(D31*C44,2)</f>
        <v>0</v>
      </c>
    </row>
    <row r="45" spans="1:7" ht="12" customHeight="1">
      <c r="A45" s="7" t="s">
        <v>7</v>
      </c>
      <c r="B45" s="92" t="s">
        <v>148</v>
      </c>
      <c r="C45" s="131"/>
      <c r="D45" s="18">
        <f>ROUND(D31*C45,2)</f>
        <v>0</v>
      </c>
      <c r="E45" s="74"/>
    </row>
    <row r="46" spans="1:7" ht="12" customHeight="1">
      <c r="A46" s="7" t="s">
        <v>8</v>
      </c>
      <c r="B46" s="16" t="s">
        <v>21</v>
      </c>
      <c r="C46" s="19">
        <v>1.4999999999999999E-2</v>
      </c>
      <c r="D46" s="18">
        <f>ROUND(D31*C46,2)</f>
        <v>0</v>
      </c>
    </row>
    <row r="47" spans="1:7" ht="12" customHeight="1">
      <c r="A47" s="7" t="s">
        <v>9</v>
      </c>
      <c r="B47" s="16" t="s">
        <v>84</v>
      </c>
      <c r="C47" s="19">
        <v>0.01</v>
      </c>
      <c r="D47" s="18">
        <f>ROUND(D31*C47,2)</f>
        <v>0</v>
      </c>
    </row>
    <row r="48" spans="1:7" ht="12" customHeight="1">
      <c r="A48" s="7" t="s">
        <v>10</v>
      </c>
      <c r="B48" s="16" t="s">
        <v>22</v>
      </c>
      <c r="C48" s="19">
        <v>6.0000000000000001E-3</v>
      </c>
      <c r="D48" s="18">
        <f>ROUND(D31*C48,2)</f>
        <v>0</v>
      </c>
    </row>
    <row r="49" spans="1:17" ht="12" customHeight="1">
      <c r="A49" s="7" t="s">
        <v>11</v>
      </c>
      <c r="B49" s="16" t="s">
        <v>23</v>
      </c>
      <c r="C49" s="19">
        <v>2E-3</v>
      </c>
      <c r="D49" s="18">
        <f>ROUND(D31*C49,2)</f>
        <v>0</v>
      </c>
    </row>
    <row r="50" spans="1:17" ht="12" customHeight="1">
      <c r="A50" s="7" t="s">
        <v>24</v>
      </c>
      <c r="B50" s="16" t="s">
        <v>25</v>
      </c>
      <c r="C50" s="19">
        <v>0.08</v>
      </c>
      <c r="D50" s="18">
        <f>ROUND(D31*C50,2)</f>
        <v>0</v>
      </c>
    </row>
    <row r="51" spans="1:17" ht="12" customHeight="1">
      <c r="A51" s="28"/>
      <c r="B51" s="21" t="s">
        <v>85</v>
      </c>
      <c r="C51" s="29">
        <f>SUM(C43:C50)</f>
        <v>0.33800000000000002</v>
      </c>
      <c r="D51" s="23">
        <f>SUM(D43:D50)</f>
        <v>0</v>
      </c>
      <c r="F51" s="98"/>
    </row>
    <row r="52" spans="1:17" ht="12" customHeight="1">
      <c r="A52" s="209" t="s">
        <v>86</v>
      </c>
      <c r="B52" s="209"/>
      <c r="C52" s="209"/>
      <c r="D52" s="209"/>
    </row>
    <row r="53" spans="1:17" s="25" customFormat="1" ht="12" customHeight="1">
      <c r="A53" s="7" t="s">
        <v>5</v>
      </c>
      <c r="B53" s="92" t="s">
        <v>27</v>
      </c>
      <c r="C53" s="62">
        <v>3.8</v>
      </c>
      <c r="D53" s="63">
        <f>ROUND(C53*2*15-(D25*0.06),2)</f>
        <v>114</v>
      </c>
      <c r="E53" s="125" t="s">
        <v>208</v>
      </c>
      <c r="F53" s="74"/>
      <c r="G53" s="97"/>
    </row>
    <row r="54" spans="1:17" ht="12" customHeight="1">
      <c r="A54" s="7" t="s">
        <v>6</v>
      </c>
      <c r="B54" s="92" t="s">
        <v>87</v>
      </c>
      <c r="C54" s="171">
        <v>22.93</v>
      </c>
      <c r="D54" s="176">
        <f>ROUND((C54)*15,2)</f>
        <v>343.95</v>
      </c>
      <c r="E54" s="170"/>
      <c r="G54" s="100"/>
    </row>
    <row r="55" spans="1:17" ht="12" customHeight="1">
      <c r="A55" s="7" t="s">
        <v>7</v>
      </c>
      <c r="B55" s="178" t="s">
        <v>217</v>
      </c>
      <c r="C55" s="179">
        <v>27</v>
      </c>
      <c r="D55" s="177">
        <f>C55</f>
        <v>27</v>
      </c>
      <c r="E55" s="125"/>
    </row>
    <row r="56" spans="1:17" ht="12" customHeight="1">
      <c r="A56" s="7" t="s">
        <v>8</v>
      </c>
      <c r="B56" s="93" t="s">
        <v>88</v>
      </c>
      <c r="C56" s="31"/>
      <c r="D56" s="169">
        <v>176.18</v>
      </c>
      <c r="E56" s="125"/>
    </row>
    <row r="57" spans="1:17" ht="12" customHeight="1">
      <c r="A57" s="7" t="s">
        <v>9</v>
      </c>
      <c r="B57" s="93" t="s">
        <v>89</v>
      </c>
      <c r="C57" s="31"/>
      <c r="D57" s="169">
        <v>0</v>
      </c>
      <c r="E57" s="107"/>
      <c r="F57" s="74"/>
      <c r="G57" s="74"/>
    </row>
    <row r="58" spans="1:17" ht="12" customHeight="1">
      <c r="A58" s="7" t="s">
        <v>24</v>
      </c>
      <c r="B58" s="180" t="s">
        <v>216</v>
      </c>
      <c r="C58" s="181"/>
      <c r="D58" s="176">
        <f>(C58-2.4)</f>
        <v>-2.4</v>
      </c>
      <c r="E58" s="170"/>
    </row>
    <row r="59" spans="1:17" s="32" customFormat="1" ht="12" customHeight="1">
      <c r="A59" s="28"/>
      <c r="B59" s="21" t="s">
        <v>90</v>
      </c>
      <c r="C59" s="29"/>
      <c r="D59" s="23">
        <f>ROUND(SUM(D53:D58),2)</f>
        <v>658.73</v>
      </c>
      <c r="F59" s="95"/>
      <c r="G59" s="95"/>
      <c r="H59"/>
      <c r="I59"/>
      <c r="J59"/>
      <c r="K59"/>
      <c r="L59"/>
      <c r="M59"/>
      <c r="N59"/>
      <c r="O59"/>
      <c r="P59"/>
      <c r="Q59"/>
    </row>
    <row r="60" spans="1:17" ht="12" customHeight="1">
      <c r="A60" s="210" t="s">
        <v>91</v>
      </c>
      <c r="B60" s="210"/>
      <c r="C60" s="210"/>
      <c r="D60" s="210"/>
    </row>
    <row r="61" spans="1:17" s="25" customFormat="1" ht="12" customHeight="1">
      <c r="A61" s="33" t="s">
        <v>92</v>
      </c>
      <c r="B61" s="34" t="s">
        <v>93</v>
      </c>
      <c r="C61" s="35"/>
      <c r="D61" s="36">
        <f>D41</f>
        <v>0</v>
      </c>
      <c r="E61" s="97"/>
      <c r="F61" s="97"/>
      <c r="G61" s="97"/>
    </row>
    <row r="62" spans="1:17" ht="12" customHeight="1">
      <c r="A62" s="33" t="s">
        <v>94</v>
      </c>
      <c r="B62" s="34" t="s">
        <v>95</v>
      </c>
      <c r="C62" s="35"/>
      <c r="D62" s="36">
        <f>D51</f>
        <v>0</v>
      </c>
    </row>
    <row r="63" spans="1:17" ht="12" customHeight="1">
      <c r="A63" s="33" t="s">
        <v>96</v>
      </c>
      <c r="B63" s="34" t="s">
        <v>26</v>
      </c>
      <c r="C63" s="35"/>
      <c r="D63" s="36">
        <f>D59</f>
        <v>658.73</v>
      </c>
    </row>
    <row r="64" spans="1:17" ht="12" customHeight="1">
      <c r="A64" s="37"/>
      <c r="B64" s="21" t="s">
        <v>97</v>
      </c>
      <c r="C64" s="22"/>
      <c r="D64" s="23">
        <f>SUM(D61:D63)</f>
        <v>658.73</v>
      </c>
    </row>
    <row r="65" spans="1:5" ht="12" customHeight="1">
      <c r="A65" s="205" t="s">
        <v>98</v>
      </c>
      <c r="B65" s="205"/>
      <c r="C65" s="205"/>
      <c r="D65" s="205"/>
    </row>
    <row r="66" spans="1:5" ht="12" customHeight="1">
      <c r="A66" s="14">
        <v>3</v>
      </c>
      <c r="B66" s="209" t="s">
        <v>36</v>
      </c>
      <c r="C66" s="209"/>
      <c r="D66" s="209"/>
    </row>
    <row r="67" spans="1:5" ht="12" customHeight="1">
      <c r="A67" s="7" t="s">
        <v>5</v>
      </c>
      <c r="B67" s="16" t="s">
        <v>37</v>
      </c>
      <c r="C67" s="39">
        <f>ROUND((1/12)*0.055,4)</f>
        <v>4.5999999999999999E-3</v>
      </c>
      <c r="D67" s="18">
        <f>ROUND(D31*C67,2)</f>
        <v>0</v>
      </c>
      <c r="E67" s="126"/>
    </row>
    <row r="68" spans="1:5" ht="12" customHeight="1">
      <c r="A68" s="7" t="s">
        <v>6</v>
      </c>
      <c r="B68" s="16" t="s">
        <v>99</v>
      </c>
      <c r="C68" s="39">
        <f>C67*0.08</f>
        <v>3.68E-4</v>
      </c>
      <c r="D68" s="18">
        <f>ROUND(D31*C68,2)</f>
        <v>0</v>
      </c>
      <c r="E68" s="126"/>
    </row>
    <row r="69" spans="1:5" ht="12" customHeight="1">
      <c r="A69" s="7" t="s">
        <v>7</v>
      </c>
      <c r="B69" s="16" t="s">
        <v>100</v>
      </c>
      <c r="C69" s="67">
        <v>0.02</v>
      </c>
      <c r="D69" s="18">
        <f>ROUND(D31*C69,2)</f>
        <v>0</v>
      </c>
      <c r="E69" s="126"/>
    </row>
    <row r="70" spans="1:5" ht="12" customHeight="1">
      <c r="A70" s="7" t="s">
        <v>8</v>
      </c>
      <c r="B70" s="16" t="s">
        <v>101</v>
      </c>
      <c r="C70" s="19">
        <f>ROUND(1/30*7/12,4)</f>
        <v>1.9400000000000001E-2</v>
      </c>
      <c r="D70" s="18">
        <f>ROUND(D31*C70,2)</f>
        <v>0</v>
      </c>
      <c r="E70" s="126"/>
    </row>
    <row r="71" spans="1:5" ht="12" customHeight="1">
      <c r="A71" s="7" t="s">
        <v>9</v>
      </c>
      <c r="B71" s="16" t="s">
        <v>102</v>
      </c>
      <c r="C71" s="19">
        <f>C51*C70</f>
        <v>6.5572000000000009E-3</v>
      </c>
      <c r="D71" s="18">
        <f>ROUND(D31*C71,2)</f>
        <v>0</v>
      </c>
      <c r="E71" s="126"/>
    </row>
    <row r="72" spans="1:5" ht="12" customHeight="1">
      <c r="A72" s="7" t="s">
        <v>10</v>
      </c>
      <c r="B72" s="16" t="s">
        <v>103</v>
      </c>
      <c r="C72" s="38">
        <v>0.02</v>
      </c>
      <c r="D72" s="18">
        <f>ROUND(D31*C72,2)</f>
        <v>0</v>
      </c>
      <c r="E72" s="126"/>
    </row>
    <row r="73" spans="1:5" ht="12" customHeight="1">
      <c r="A73" s="37"/>
      <c r="B73" s="21" t="s">
        <v>104</v>
      </c>
      <c r="C73" s="29">
        <f>SUM(C67:C72)</f>
        <v>7.0925200000000008E-2</v>
      </c>
      <c r="D73" s="23">
        <f>SUM(D67:D72)</f>
        <v>0</v>
      </c>
    </row>
    <row r="74" spans="1:5" ht="12" customHeight="1">
      <c r="A74" s="24"/>
      <c r="B74" s="25"/>
      <c r="C74" s="24"/>
      <c r="D74" s="26"/>
    </row>
    <row r="75" spans="1:5" ht="12" customHeight="1">
      <c r="A75" s="205" t="s">
        <v>105</v>
      </c>
      <c r="B75" s="205"/>
      <c r="C75" s="205"/>
      <c r="D75" s="205"/>
      <c r="E75" s="101"/>
    </row>
    <row r="76" spans="1:5" ht="12" customHeight="1">
      <c r="A76" s="209" t="s">
        <v>106</v>
      </c>
      <c r="B76" s="209"/>
      <c r="C76" s="209"/>
      <c r="D76" s="209"/>
    </row>
    <row r="77" spans="1:5" ht="12" customHeight="1">
      <c r="A77" s="7" t="s">
        <v>5</v>
      </c>
      <c r="B77" s="92" t="s">
        <v>38</v>
      </c>
      <c r="C77" s="68">
        <v>9.0749999999999997E-2</v>
      </c>
      <c r="D77" s="18">
        <f>ROUND(D33*C77,2)</f>
        <v>0</v>
      </c>
      <c r="E77" s="125" t="s">
        <v>159</v>
      </c>
    </row>
    <row r="78" spans="1:5" ht="12" customHeight="1">
      <c r="A78" s="7" t="s">
        <v>6</v>
      </c>
      <c r="B78" s="92" t="s">
        <v>40</v>
      </c>
      <c r="C78" s="131">
        <f>(5.96/30)*(1/12)</f>
        <v>1.6555555555555553E-2</v>
      </c>
      <c r="D78" s="18">
        <f>ROUND(D33*C78,2)</f>
        <v>0</v>
      </c>
      <c r="E78" s="122"/>
    </row>
    <row r="79" spans="1:5" ht="12" customHeight="1">
      <c r="A79" s="7" t="s">
        <v>7</v>
      </c>
      <c r="B79" s="92" t="s">
        <v>154</v>
      </c>
      <c r="C79" s="131">
        <f>(5/30)*(1/12)*6.24%*95.04%</f>
        <v>8.2368000000000003E-4</v>
      </c>
      <c r="D79" s="18">
        <f>ROUND(D33*C79,2)</f>
        <v>0</v>
      </c>
      <c r="E79" s="122"/>
    </row>
    <row r="80" spans="1:5" ht="12" customHeight="1">
      <c r="A80" s="7" t="s">
        <v>8</v>
      </c>
      <c r="B80" s="70" t="s">
        <v>155</v>
      </c>
      <c r="C80" s="131">
        <f>(0.91/30)*(1/12)</f>
        <v>2.5277777777777777E-3</v>
      </c>
      <c r="D80" s="18">
        <f>ROUND(D33*C80,2)</f>
        <v>0</v>
      </c>
      <c r="E80" s="122"/>
    </row>
    <row r="81" spans="1:7" ht="12" customHeight="1">
      <c r="A81" s="7" t="s">
        <v>9</v>
      </c>
      <c r="B81" s="70" t="s">
        <v>156</v>
      </c>
      <c r="C81" s="131">
        <v>0</v>
      </c>
      <c r="D81" s="63">
        <f>ROUND(D33*C81,2)</f>
        <v>0</v>
      </c>
    </row>
    <row r="82" spans="1:7" ht="12" customHeight="1">
      <c r="A82" s="28"/>
      <c r="B82" s="21" t="s">
        <v>107</v>
      </c>
      <c r="C82" s="29">
        <f>SUM(C77:C81)</f>
        <v>0.11065701333333332</v>
      </c>
      <c r="D82" s="23">
        <f>SUM(D77:D81)</f>
        <v>0</v>
      </c>
    </row>
    <row r="83" spans="1:7" ht="12" customHeight="1">
      <c r="A83" s="209" t="s">
        <v>108</v>
      </c>
      <c r="B83" s="209"/>
      <c r="C83" s="209"/>
      <c r="D83" s="209"/>
    </row>
    <row r="84" spans="1:7" s="25" customFormat="1" ht="12" customHeight="1">
      <c r="A84" s="7" t="s">
        <v>5</v>
      </c>
      <c r="B84" s="16" t="s">
        <v>109</v>
      </c>
      <c r="C84" s="19"/>
      <c r="D84" s="18"/>
      <c r="E84" s="97"/>
      <c r="F84" s="97"/>
      <c r="G84" s="97"/>
    </row>
    <row r="85" spans="1:7" ht="12" customHeight="1">
      <c r="A85" s="37"/>
      <c r="B85" s="21" t="s">
        <v>110</v>
      </c>
      <c r="C85" s="22"/>
      <c r="D85" s="23">
        <f>SUM(D84:D84)</f>
        <v>0</v>
      </c>
    </row>
    <row r="86" spans="1:7" ht="12" customHeight="1">
      <c r="A86" s="210" t="s">
        <v>111</v>
      </c>
      <c r="B86" s="210"/>
      <c r="C86" s="210"/>
      <c r="D86" s="210"/>
      <c r="E86" s="98"/>
    </row>
    <row r="87" spans="1:7" ht="12" customHeight="1">
      <c r="A87" s="33" t="s">
        <v>112</v>
      </c>
      <c r="B87" s="34" t="s">
        <v>40</v>
      </c>
      <c r="C87" s="35"/>
      <c r="D87" s="36">
        <f>D82</f>
        <v>0</v>
      </c>
      <c r="E87" s="98"/>
      <c r="G87" s="98"/>
    </row>
    <row r="88" spans="1:7" ht="12" customHeight="1">
      <c r="A88" s="33" t="s">
        <v>113</v>
      </c>
      <c r="B88" s="34" t="s">
        <v>114</v>
      </c>
      <c r="C88" s="35"/>
      <c r="D88" s="36">
        <f>D85</f>
        <v>0</v>
      </c>
    </row>
    <row r="89" spans="1:7" ht="12" customHeight="1">
      <c r="A89" s="37"/>
      <c r="B89" s="21" t="s">
        <v>115</v>
      </c>
      <c r="C89" s="22"/>
      <c r="D89" s="23">
        <f>SUM(D87:D88)</f>
        <v>0</v>
      </c>
    </row>
    <row r="90" spans="1:7" ht="12" customHeight="1">
      <c r="A90" s="24"/>
      <c r="B90" s="25"/>
      <c r="C90" s="24"/>
      <c r="D90" s="26"/>
    </row>
    <row r="91" spans="1:7" ht="12" customHeight="1">
      <c r="A91" s="205" t="s">
        <v>116</v>
      </c>
      <c r="B91" s="205"/>
      <c r="C91" s="205"/>
      <c r="D91" s="205"/>
    </row>
    <row r="92" spans="1:7" ht="12" customHeight="1">
      <c r="A92" s="7" t="s">
        <v>5</v>
      </c>
      <c r="B92" s="16" t="s">
        <v>34</v>
      </c>
      <c r="C92" s="39"/>
      <c r="D92" s="130">
        <f>'UNIFORME (2)'!E16</f>
        <v>0</v>
      </c>
      <c r="E92" s="173"/>
    </row>
    <row r="93" spans="1:7" ht="12" customHeight="1">
      <c r="A93" s="7" t="s">
        <v>6</v>
      </c>
      <c r="B93" s="92" t="s">
        <v>157</v>
      </c>
      <c r="C93" s="7"/>
      <c r="D93" s="130">
        <f>'Equipamentos e materiais (port)'!F25</f>
        <v>0</v>
      </c>
      <c r="E93" s="109"/>
    </row>
    <row r="94" spans="1:7" ht="12" customHeight="1">
      <c r="A94" s="72" t="s">
        <v>7</v>
      </c>
      <c r="B94" s="92" t="s">
        <v>47</v>
      </c>
      <c r="C94" s="17"/>
      <c r="D94" s="130">
        <f>'Equipamentos e materiais (port)'!K13</f>
        <v>0</v>
      </c>
      <c r="E94" s="109"/>
      <c r="F94" s="74"/>
    </row>
    <row r="95" spans="1:7" ht="12" customHeight="1">
      <c r="A95" s="37"/>
      <c r="B95" s="21" t="s">
        <v>117</v>
      </c>
      <c r="C95" s="22"/>
      <c r="D95" s="23">
        <f>SUM(D92:D94)</f>
        <v>0</v>
      </c>
      <c r="F95" s="74"/>
    </row>
    <row r="96" spans="1:7" ht="12" customHeight="1">
      <c r="A96" s="24"/>
      <c r="B96" s="25"/>
      <c r="C96" s="24"/>
      <c r="D96" s="26"/>
      <c r="F96" s="74"/>
    </row>
    <row r="97" spans="1:7" ht="12" customHeight="1">
      <c r="A97" s="205" t="s">
        <v>118</v>
      </c>
      <c r="B97" s="205"/>
      <c r="C97" s="205"/>
      <c r="D97" s="205"/>
    </row>
    <row r="98" spans="1:7" ht="12" customHeight="1">
      <c r="A98" s="14" t="s">
        <v>119</v>
      </c>
      <c r="B98" s="209" t="s">
        <v>120</v>
      </c>
      <c r="C98" s="209"/>
      <c r="D98" s="209"/>
    </row>
    <row r="99" spans="1:7" ht="12" customHeight="1">
      <c r="A99" s="7" t="s">
        <v>5</v>
      </c>
      <c r="B99" s="16" t="s">
        <v>42</v>
      </c>
      <c r="C99" s="129"/>
      <c r="D99" s="63">
        <f>ROUND(D114*C99,2)</f>
        <v>0</v>
      </c>
      <c r="E99" s="109"/>
    </row>
    <row r="100" spans="1:7" ht="12" customHeight="1">
      <c r="A100" s="7" t="s">
        <v>6</v>
      </c>
      <c r="B100" s="16" t="s">
        <v>43</v>
      </c>
      <c r="C100" s="129"/>
      <c r="D100" s="63">
        <f>ROUND((D114+D99)*C100,2)</f>
        <v>0</v>
      </c>
      <c r="E100" s="109"/>
    </row>
    <row r="101" spans="1:7" ht="12" customHeight="1">
      <c r="A101" s="20"/>
      <c r="B101" s="21" t="s">
        <v>121</v>
      </c>
      <c r="C101" s="40"/>
      <c r="D101" s="23">
        <f>D99+D100</f>
        <v>0</v>
      </c>
    </row>
    <row r="102" spans="1:7" ht="12" customHeight="1">
      <c r="A102" s="14" t="s">
        <v>122</v>
      </c>
      <c r="B102" s="209" t="s">
        <v>44</v>
      </c>
      <c r="C102" s="209"/>
      <c r="D102" s="209"/>
    </row>
    <row r="103" spans="1:7" s="25" customFormat="1" ht="12" customHeight="1">
      <c r="A103" s="7" t="s">
        <v>5</v>
      </c>
      <c r="B103" s="16" t="s">
        <v>123</v>
      </c>
      <c r="C103" s="166"/>
      <c r="D103" s="18">
        <f>ROUND(D118*C103,2)</f>
        <v>0</v>
      </c>
      <c r="E103" s="132" t="s">
        <v>165</v>
      </c>
      <c r="F103" s="97"/>
      <c r="G103" s="97"/>
    </row>
    <row r="104" spans="1:7" ht="12" customHeight="1">
      <c r="A104" s="7" t="s">
        <v>6</v>
      </c>
      <c r="B104" s="16" t="s">
        <v>209</v>
      </c>
      <c r="C104" s="167"/>
      <c r="D104" s="18">
        <f>ROUND(D118*C104,2)</f>
        <v>0</v>
      </c>
      <c r="E104" s="132" t="s">
        <v>165</v>
      </c>
    </row>
    <row r="105" spans="1:7" ht="12" customHeight="1">
      <c r="A105" s="7" t="s">
        <v>7</v>
      </c>
      <c r="B105" s="16" t="s">
        <v>124</v>
      </c>
      <c r="C105" s="110">
        <v>0.02</v>
      </c>
      <c r="D105" s="18">
        <f>ROUND(D118*C105,2)</f>
        <v>13.44</v>
      </c>
      <c r="E105" s="125" t="s">
        <v>166</v>
      </c>
    </row>
    <row r="106" spans="1:7" ht="12" customHeight="1">
      <c r="A106" s="20"/>
      <c r="B106" s="41" t="s">
        <v>125</v>
      </c>
      <c r="C106" s="40">
        <f>SUM(C103:C105)</f>
        <v>0.02</v>
      </c>
      <c r="D106" s="23">
        <f>SUM(D103:D105)</f>
        <v>13.44</v>
      </c>
    </row>
    <row r="107" spans="1:7" ht="12" customHeight="1">
      <c r="A107" s="24"/>
      <c r="B107" s="25"/>
      <c r="C107" s="24"/>
      <c r="D107" s="26"/>
    </row>
    <row r="108" spans="1:7" s="25" customFormat="1" ht="12" customHeight="1">
      <c r="A108" s="205" t="s">
        <v>126</v>
      </c>
      <c r="B108" s="205"/>
      <c r="C108" s="205"/>
      <c r="D108" s="205"/>
      <c r="E108" s="97"/>
      <c r="F108" s="97"/>
      <c r="G108" s="97"/>
    </row>
    <row r="109" spans="1:7" ht="12" customHeight="1">
      <c r="A109" s="7" t="s">
        <v>5</v>
      </c>
      <c r="B109" s="16" t="s">
        <v>3</v>
      </c>
      <c r="C109" s="19"/>
      <c r="D109" s="18">
        <f>D33</f>
        <v>0</v>
      </c>
    </row>
    <row r="110" spans="1:7" ht="12" customHeight="1">
      <c r="A110" s="7" t="s">
        <v>6</v>
      </c>
      <c r="B110" s="16" t="s">
        <v>12</v>
      </c>
      <c r="C110" s="19"/>
      <c r="D110" s="18">
        <f>D64</f>
        <v>658.73</v>
      </c>
    </row>
    <row r="111" spans="1:7" ht="12" customHeight="1">
      <c r="A111" s="7" t="s">
        <v>7</v>
      </c>
      <c r="B111" s="16" t="s">
        <v>35</v>
      </c>
      <c r="C111" s="19"/>
      <c r="D111" s="18">
        <f>D73</f>
        <v>0</v>
      </c>
    </row>
    <row r="112" spans="1:7" ht="12" customHeight="1">
      <c r="A112" s="7" t="s">
        <v>8</v>
      </c>
      <c r="B112" s="16" t="s">
        <v>39</v>
      </c>
      <c r="C112" s="19"/>
      <c r="D112" s="18">
        <f>D89</f>
        <v>0</v>
      </c>
    </row>
    <row r="113" spans="1:7" ht="12" customHeight="1">
      <c r="A113" s="7" t="s">
        <v>9</v>
      </c>
      <c r="B113" s="16" t="s">
        <v>41</v>
      </c>
      <c r="C113" s="19"/>
      <c r="D113" s="18">
        <f>D95</f>
        <v>0</v>
      </c>
    </row>
    <row r="114" spans="1:7" ht="12" customHeight="1">
      <c r="A114" s="211" t="s">
        <v>127</v>
      </c>
      <c r="B114" s="211"/>
      <c r="C114" s="19"/>
      <c r="D114" s="18">
        <f>SUM(D109:D113)</f>
        <v>658.73</v>
      </c>
    </row>
    <row r="115" spans="1:7" ht="12" customHeight="1">
      <c r="A115" s="7" t="s">
        <v>128</v>
      </c>
      <c r="B115" s="16" t="s">
        <v>129</v>
      </c>
      <c r="C115" s="19"/>
      <c r="D115" s="18">
        <f>D101</f>
        <v>0</v>
      </c>
    </row>
    <row r="116" spans="1:7" ht="12" customHeight="1">
      <c r="A116" s="211" t="s">
        <v>130</v>
      </c>
      <c r="B116" s="211"/>
      <c r="C116" s="19"/>
      <c r="D116" s="18">
        <f>D114+D115</f>
        <v>658.73</v>
      </c>
    </row>
    <row r="117" spans="1:7" ht="12" customHeight="1">
      <c r="A117" s="7" t="s">
        <v>131</v>
      </c>
      <c r="B117" s="16" t="s">
        <v>132</v>
      </c>
      <c r="C117" s="19"/>
      <c r="D117" s="18">
        <f>D106</f>
        <v>13.44</v>
      </c>
    </row>
    <row r="118" spans="1:7" ht="12" customHeight="1">
      <c r="A118" s="211" t="s">
        <v>133</v>
      </c>
      <c r="B118" s="211"/>
      <c r="C118" s="42"/>
      <c r="D118" s="43">
        <f>ROUND(D116/(1-C106),2)</f>
        <v>672.17</v>
      </c>
      <c r="G118" s="98"/>
    </row>
    <row r="120" spans="1:7" s="25" customFormat="1" ht="12" customHeight="1">
      <c r="A120" s="205" t="s">
        <v>158</v>
      </c>
      <c r="B120" s="205"/>
      <c r="C120" s="205"/>
      <c r="D120" s="205"/>
      <c r="E120" s="97"/>
      <c r="F120" s="97"/>
      <c r="G120" s="97"/>
    </row>
    <row r="121" spans="1:7" ht="12" customHeight="1">
      <c r="A121" s="44" t="s">
        <v>5</v>
      </c>
      <c r="B121" s="94" t="s">
        <v>135</v>
      </c>
      <c r="C121" s="46"/>
      <c r="D121" s="47">
        <f>D118</f>
        <v>672.17</v>
      </c>
    </row>
    <row r="122" spans="1:7" ht="12" customHeight="1">
      <c r="A122" s="44" t="s">
        <v>6</v>
      </c>
      <c r="B122" s="45" t="s">
        <v>136</v>
      </c>
      <c r="C122" s="48">
        <v>2</v>
      </c>
      <c r="D122" s="47">
        <f>D121*C122</f>
        <v>1344.34</v>
      </c>
    </row>
    <row r="123" spans="1:7" ht="12" customHeight="1">
      <c r="A123" s="44" t="s">
        <v>7</v>
      </c>
      <c r="B123" s="45" t="s">
        <v>137</v>
      </c>
      <c r="C123" s="48"/>
      <c r="D123" s="49">
        <f>D21</f>
        <v>1</v>
      </c>
      <c r="F123" s="98"/>
    </row>
    <row r="124" spans="1:7" ht="12" customHeight="1">
      <c r="A124" s="50" t="s">
        <v>8</v>
      </c>
      <c r="B124" s="51" t="s">
        <v>138</v>
      </c>
      <c r="C124" s="52"/>
      <c r="D124" s="53">
        <f>ROUND(D122*D123,2)</f>
        <v>1344.34</v>
      </c>
      <c r="E124" s="98"/>
    </row>
    <row r="125" spans="1:7" ht="12" customHeight="1">
      <c r="A125" s="54" t="s">
        <v>9</v>
      </c>
      <c r="B125" s="51" t="s">
        <v>139</v>
      </c>
      <c r="C125" s="52">
        <f>D11</f>
        <v>12</v>
      </c>
      <c r="D125" s="55">
        <f>ROUND(D122*D123*C125,2)</f>
        <v>16132.08</v>
      </c>
      <c r="E125" s="98"/>
    </row>
    <row r="126" spans="1:7" ht="12" customHeight="1">
      <c r="D126" s="56"/>
      <c r="E126" s="98"/>
    </row>
    <row r="127" spans="1:7" s="25" customFormat="1" ht="12" customHeight="1">
      <c r="A127"/>
      <c r="B127"/>
      <c r="C127"/>
      <c r="D127"/>
      <c r="E127" s="102"/>
      <c r="F127" s="97"/>
      <c r="G127" s="97"/>
    </row>
    <row r="128" spans="1:7" ht="12" customHeight="1">
      <c r="D128" s="30"/>
    </row>
    <row r="129" spans="2:2" ht="12" customHeight="1">
      <c r="B129" s="24"/>
    </row>
  </sheetData>
  <mergeCells count="43">
    <mergeCell ref="A120:D120"/>
    <mergeCell ref="A76:D76"/>
    <mergeCell ref="A83:D83"/>
    <mergeCell ref="A86:D86"/>
    <mergeCell ref="A91:D91"/>
    <mergeCell ref="A97:D97"/>
    <mergeCell ref="B98:D98"/>
    <mergeCell ref="B102:D102"/>
    <mergeCell ref="A108:D108"/>
    <mergeCell ref="A114:B114"/>
    <mergeCell ref="A116:B116"/>
    <mergeCell ref="A118:B118"/>
    <mergeCell ref="A75:D75"/>
    <mergeCell ref="A20:C20"/>
    <mergeCell ref="A21:C21"/>
    <mergeCell ref="A22:C22"/>
    <mergeCell ref="A23:D23"/>
    <mergeCell ref="A35:D35"/>
    <mergeCell ref="A36:D36"/>
    <mergeCell ref="A42:D42"/>
    <mergeCell ref="A52:D52"/>
    <mergeCell ref="A60:D60"/>
    <mergeCell ref="A65:D65"/>
    <mergeCell ref="B66:D66"/>
    <mergeCell ref="A19:C19"/>
    <mergeCell ref="A8:C8"/>
    <mergeCell ref="A9:C9"/>
    <mergeCell ref="A10:C10"/>
    <mergeCell ref="A11:C11"/>
    <mergeCell ref="A12:C12"/>
    <mergeCell ref="A13:C13"/>
    <mergeCell ref="A14:D14"/>
    <mergeCell ref="A15:C15"/>
    <mergeCell ref="A16:C16"/>
    <mergeCell ref="A17:C17"/>
    <mergeCell ref="A18:C18"/>
    <mergeCell ref="A1:F1"/>
    <mergeCell ref="A7:C7"/>
    <mergeCell ref="A3:D3"/>
    <mergeCell ref="A4:D4"/>
    <mergeCell ref="A5:B5"/>
    <mergeCell ref="C5:D5"/>
    <mergeCell ref="A6:D6"/>
  </mergeCells>
  <pageMargins left="0.51181102362204722" right="0.51181102362204722" top="0.78740157480314965" bottom="0.78740157480314965" header="0.31496062992125984" footer="0.31496062992125984"/>
  <pageSetup paperSize="9" scale="79" fitToHeight="2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29"/>
  <sheetViews>
    <sheetView topLeftCell="A82" workbookViewId="0">
      <selection activeCell="C103" sqref="C103:C104"/>
    </sheetView>
  </sheetViews>
  <sheetFormatPr defaultColWidth="8.5546875" defaultRowHeight="12" customHeight="1"/>
  <cols>
    <col min="1" max="1" width="7.6640625" customWidth="1"/>
    <col min="2" max="2" width="67.33203125" customWidth="1"/>
    <col min="3" max="3" width="16.44140625" customWidth="1"/>
    <col min="4" max="4" width="27.33203125" customWidth="1"/>
    <col min="5" max="7" width="8.5546875" style="95" customWidth="1"/>
    <col min="8" max="8" width="8.5546875" customWidth="1"/>
    <col min="252" max="252" width="3.88671875" customWidth="1"/>
    <col min="253" max="253" width="59.6640625" customWidth="1"/>
    <col min="254" max="254" width="9.6640625" customWidth="1"/>
    <col min="255" max="255" width="12.5546875" customWidth="1"/>
    <col min="256" max="256" width="15.88671875" customWidth="1"/>
    <col min="257" max="257" width="10.5546875" customWidth="1"/>
    <col min="258" max="258" width="7.109375" customWidth="1"/>
    <col min="259" max="259" width="9.109375" customWidth="1"/>
    <col min="508" max="508" width="3.88671875" customWidth="1"/>
    <col min="509" max="509" width="59.6640625" customWidth="1"/>
    <col min="510" max="510" width="9.6640625" customWidth="1"/>
    <col min="511" max="511" width="12.5546875" customWidth="1"/>
    <col min="512" max="512" width="15.88671875" customWidth="1"/>
    <col min="513" max="513" width="10.5546875" customWidth="1"/>
    <col min="514" max="514" width="7.109375" customWidth="1"/>
    <col min="515" max="515" width="9.109375" customWidth="1"/>
    <col min="764" max="764" width="3.88671875" customWidth="1"/>
    <col min="765" max="765" width="59.6640625" customWidth="1"/>
    <col min="766" max="766" width="9.6640625" customWidth="1"/>
    <col min="767" max="767" width="12.5546875" customWidth="1"/>
    <col min="768" max="768" width="15.88671875" customWidth="1"/>
    <col min="769" max="769" width="10.5546875" customWidth="1"/>
    <col min="770" max="770" width="7.109375" customWidth="1"/>
    <col min="771" max="771" width="9.109375" customWidth="1"/>
    <col min="1020" max="1020" width="3.88671875" customWidth="1"/>
    <col min="1021" max="1021" width="59.6640625" customWidth="1"/>
    <col min="1022" max="1022" width="9.6640625" customWidth="1"/>
    <col min="1023" max="1023" width="12.5546875" customWidth="1"/>
    <col min="1024" max="1024" width="15.88671875" customWidth="1"/>
  </cols>
  <sheetData>
    <row r="1" spans="1:6" ht="12" customHeight="1">
      <c r="A1" s="202" t="s">
        <v>168</v>
      </c>
      <c r="B1" s="202"/>
      <c r="C1" s="202"/>
      <c r="D1" s="202"/>
      <c r="E1" s="202"/>
      <c r="F1" s="202"/>
    </row>
    <row r="3" spans="1:6" ht="12" customHeight="1">
      <c r="A3" s="204" t="s">
        <v>140</v>
      </c>
      <c r="B3" s="204"/>
      <c r="C3" s="204"/>
      <c r="D3" s="204"/>
    </row>
    <row r="4" spans="1:6" ht="12" customHeight="1">
      <c r="A4" s="205" t="s">
        <v>50</v>
      </c>
      <c r="B4" s="205"/>
      <c r="C4" s="205"/>
      <c r="D4" s="205"/>
    </row>
    <row r="5" spans="1:6" ht="12" customHeight="1">
      <c r="A5" s="206" t="s">
        <v>211</v>
      </c>
      <c r="B5" s="206"/>
      <c r="C5" s="207" t="s">
        <v>51</v>
      </c>
      <c r="D5" s="207"/>
    </row>
    <row r="6" spans="1:6" ht="12" customHeight="1">
      <c r="A6" s="205" t="s">
        <v>52</v>
      </c>
      <c r="B6" s="205"/>
      <c r="C6" s="205"/>
      <c r="D6" s="205"/>
    </row>
    <row r="7" spans="1:6" ht="12" customHeight="1">
      <c r="A7" s="203" t="s">
        <v>53</v>
      </c>
      <c r="B7" s="203"/>
      <c r="C7" s="203"/>
      <c r="D7" s="106"/>
    </row>
    <row r="8" spans="1:6" ht="12" customHeight="1">
      <c r="A8" s="203" t="s">
        <v>54</v>
      </c>
      <c r="B8" s="203"/>
      <c r="C8" s="203"/>
      <c r="D8" s="7" t="s">
        <v>55</v>
      </c>
    </row>
    <row r="9" spans="1:6" ht="12" customHeight="1">
      <c r="A9" s="212" t="s">
        <v>56</v>
      </c>
      <c r="B9" s="212"/>
      <c r="C9" s="212"/>
      <c r="D9" s="8"/>
    </row>
    <row r="10" spans="1:6" ht="12" customHeight="1">
      <c r="A10" s="203" t="s">
        <v>57</v>
      </c>
      <c r="B10" s="203"/>
      <c r="C10" s="203"/>
      <c r="D10" s="7"/>
    </row>
    <row r="11" spans="1:6" ht="12" customHeight="1">
      <c r="A11" s="203" t="s">
        <v>58</v>
      </c>
      <c r="B11" s="203"/>
      <c r="C11" s="203"/>
      <c r="D11" s="7">
        <v>12</v>
      </c>
    </row>
    <row r="12" spans="1:6" ht="12" customHeight="1">
      <c r="A12" s="203" t="s">
        <v>59</v>
      </c>
      <c r="B12" s="203"/>
      <c r="C12" s="203"/>
      <c r="D12" s="7" t="s">
        <v>60</v>
      </c>
      <c r="F12" s="100"/>
    </row>
    <row r="13" spans="1:6" ht="12" customHeight="1">
      <c r="A13" s="203" t="s">
        <v>61</v>
      </c>
      <c r="B13" s="203"/>
      <c r="C13" s="203"/>
      <c r="D13" s="7" t="s">
        <v>62</v>
      </c>
    </row>
    <row r="14" spans="1:6" ht="12" customHeight="1">
      <c r="A14" s="205" t="s">
        <v>63</v>
      </c>
      <c r="B14" s="205"/>
      <c r="C14" s="205"/>
      <c r="D14" s="205"/>
    </row>
    <row r="15" spans="1:6" ht="12" customHeight="1">
      <c r="A15" s="203" t="s">
        <v>64</v>
      </c>
      <c r="B15" s="203"/>
      <c r="C15" s="203"/>
      <c r="D15" s="9" t="s">
        <v>65</v>
      </c>
    </row>
    <row r="16" spans="1:6" ht="12" customHeight="1">
      <c r="A16" s="203" t="s">
        <v>66</v>
      </c>
      <c r="B16" s="203"/>
      <c r="C16" s="203"/>
      <c r="D16" s="9" t="s">
        <v>67</v>
      </c>
      <c r="F16" s="100"/>
    </row>
    <row r="17" spans="1:7" ht="12" customHeight="1">
      <c r="A17" s="203" t="s">
        <v>68</v>
      </c>
      <c r="B17" s="203"/>
      <c r="C17" s="203"/>
      <c r="D17" s="10"/>
    </row>
    <row r="18" spans="1:7" ht="12" customHeight="1">
      <c r="A18" s="203" t="s">
        <v>69</v>
      </c>
      <c r="B18" s="203"/>
      <c r="C18" s="203"/>
      <c r="D18" s="11"/>
    </row>
    <row r="19" spans="1:7" ht="12" customHeight="1">
      <c r="A19" s="203" t="s">
        <v>70</v>
      </c>
      <c r="B19" s="203"/>
      <c r="C19" s="203"/>
      <c r="D19" s="120" t="s">
        <v>71</v>
      </c>
      <c r="E19" s="100"/>
    </row>
    <row r="20" spans="1:7" ht="12" customHeight="1">
      <c r="A20" s="203" t="s">
        <v>72</v>
      </c>
      <c r="B20" s="203"/>
      <c r="C20" s="203"/>
      <c r="D20" s="12">
        <v>2</v>
      </c>
    </row>
    <row r="21" spans="1:7" ht="12" customHeight="1">
      <c r="A21" s="203" t="s">
        <v>73</v>
      </c>
      <c r="B21" s="203"/>
      <c r="C21" s="203"/>
      <c r="D21" s="12">
        <v>1</v>
      </c>
    </row>
    <row r="22" spans="1:7" ht="12" customHeight="1">
      <c r="A22" s="203" t="s">
        <v>74</v>
      </c>
      <c r="B22" s="203"/>
      <c r="C22" s="203"/>
      <c r="D22" s="13" t="s">
        <v>75</v>
      </c>
    </row>
    <row r="23" spans="1:7" ht="12" customHeight="1">
      <c r="A23" s="205" t="s">
        <v>76</v>
      </c>
      <c r="B23" s="205"/>
      <c r="C23" s="205"/>
      <c r="D23" s="205"/>
      <c r="F23" s="100"/>
    </row>
    <row r="24" spans="1:7" ht="12" customHeight="1">
      <c r="A24" s="14">
        <v>1</v>
      </c>
      <c r="B24" s="14" t="s">
        <v>4</v>
      </c>
      <c r="C24" s="14"/>
      <c r="D24" s="14" t="s">
        <v>45</v>
      </c>
      <c r="F24" s="100"/>
    </row>
    <row r="25" spans="1:7" ht="12" customHeight="1">
      <c r="A25" s="7" t="s">
        <v>5</v>
      </c>
      <c r="B25" s="16" t="s">
        <v>77</v>
      </c>
      <c r="C25" s="7"/>
      <c r="D25" s="18">
        <f>D17</f>
        <v>0</v>
      </c>
      <c r="F25" s="103"/>
    </row>
    <row r="26" spans="1:7" ht="12" customHeight="1">
      <c r="A26" s="7" t="s">
        <v>6</v>
      </c>
      <c r="B26" s="61" t="s">
        <v>141</v>
      </c>
      <c r="C26" s="58"/>
      <c r="D26" s="124"/>
      <c r="E26" s="104"/>
      <c r="F26" s="104"/>
      <c r="G26" s="96"/>
    </row>
    <row r="27" spans="1:7" ht="12" customHeight="1">
      <c r="A27" s="7" t="s">
        <v>7</v>
      </c>
      <c r="B27" s="61" t="s">
        <v>142</v>
      </c>
      <c r="C27" s="58"/>
      <c r="D27" s="124"/>
      <c r="E27" s="96"/>
      <c r="F27" s="104"/>
      <c r="G27" s="96"/>
    </row>
    <row r="28" spans="1:7" ht="12" customHeight="1">
      <c r="A28" s="7" t="s">
        <v>8</v>
      </c>
      <c r="B28" s="61" t="s">
        <v>143</v>
      </c>
      <c r="C28" s="58"/>
      <c r="D28" s="111">
        <f>TRUNC((((((D25)/220)*0.2)*7)*15),2)</f>
        <v>0</v>
      </c>
      <c r="E28" s="133" t="s">
        <v>160</v>
      </c>
      <c r="F28" s="121"/>
      <c r="G28" s="96"/>
    </row>
    <row r="29" spans="1:7" ht="12" customHeight="1">
      <c r="A29" s="7" t="s">
        <v>9</v>
      </c>
      <c r="B29" s="61" t="s">
        <v>150</v>
      </c>
      <c r="C29" s="58"/>
      <c r="D29" s="112">
        <f>TRUNC((((((D25))/220)*0.2)*1*15),2)</f>
        <v>0</v>
      </c>
      <c r="E29" s="133" t="s">
        <v>161</v>
      </c>
      <c r="F29" s="121"/>
      <c r="G29" s="96"/>
    </row>
    <row r="30" spans="1:7" ht="12" customHeight="1">
      <c r="A30" s="72" t="s">
        <v>10</v>
      </c>
      <c r="B30" s="70" t="s">
        <v>164</v>
      </c>
      <c r="C30" s="59"/>
      <c r="D30" s="112"/>
    </row>
    <row r="31" spans="1:7" ht="12" customHeight="1">
      <c r="A31" s="73"/>
      <c r="B31" s="113" t="s">
        <v>163</v>
      </c>
      <c r="C31" s="44"/>
      <c r="D31" s="23">
        <f>SUM(D25:D30)</f>
        <v>0</v>
      </c>
      <c r="E31" s="105"/>
    </row>
    <row r="32" spans="1:7" ht="12" customHeight="1">
      <c r="A32" s="72" t="s">
        <v>11</v>
      </c>
      <c r="B32" s="70" t="s">
        <v>149</v>
      </c>
      <c r="C32" s="59"/>
      <c r="D32" s="112"/>
      <c r="E32" s="122"/>
      <c r="F32" s="123"/>
      <c r="G32" s="108"/>
    </row>
    <row r="33" spans="1:7" ht="12" customHeight="1">
      <c r="A33" s="73"/>
      <c r="B33" s="73" t="s">
        <v>162</v>
      </c>
      <c r="C33" s="44"/>
      <c r="D33" s="23">
        <f>SUM(D31,D32)</f>
        <v>0</v>
      </c>
      <c r="E33" s="105"/>
    </row>
    <row r="34" spans="1:7" ht="12" customHeight="1">
      <c r="A34" s="24"/>
      <c r="B34" s="25"/>
      <c r="C34" s="24"/>
      <c r="D34" s="26"/>
      <c r="E34" s="74"/>
    </row>
    <row r="35" spans="1:7" ht="12" customHeight="1">
      <c r="A35" s="205" t="s">
        <v>78</v>
      </c>
      <c r="B35" s="205"/>
      <c r="C35" s="205"/>
      <c r="D35" s="205"/>
    </row>
    <row r="36" spans="1:7" ht="12" customHeight="1">
      <c r="A36" s="209" t="s">
        <v>144</v>
      </c>
      <c r="B36" s="209"/>
      <c r="C36" s="209"/>
      <c r="D36" s="209"/>
    </row>
    <row r="37" spans="1:7" ht="12" customHeight="1">
      <c r="A37" s="7" t="s">
        <v>5</v>
      </c>
      <c r="B37" s="16" t="s">
        <v>79</v>
      </c>
      <c r="C37" s="19">
        <v>8.3299999999999999E-2</v>
      </c>
      <c r="D37" s="18">
        <f>ROUND(D31*C37,2)</f>
        <v>0</v>
      </c>
      <c r="E37" s="99"/>
    </row>
    <row r="38" spans="1:7" ht="12" customHeight="1">
      <c r="A38" s="7" t="s">
        <v>6</v>
      </c>
      <c r="B38" s="16" t="s">
        <v>13</v>
      </c>
      <c r="C38" s="68">
        <v>3.0249999999999999E-2</v>
      </c>
      <c r="D38" s="18">
        <f>ROUND(D31*C38,2)</f>
        <v>0</v>
      </c>
      <c r="E38" s="125" t="s">
        <v>159</v>
      </c>
    </row>
    <row r="39" spans="1:7" ht="12" customHeight="1">
      <c r="A39" s="7"/>
      <c r="B39" s="27" t="s">
        <v>80</v>
      </c>
      <c r="C39" s="19">
        <f>C37+C38</f>
        <v>0.11355</v>
      </c>
      <c r="D39" s="18">
        <f>ROUND(D37+D38,2)</f>
        <v>0</v>
      </c>
    </row>
    <row r="40" spans="1:7" ht="12" customHeight="1">
      <c r="A40" s="7" t="s">
        <v>7</v>
      </c>
      <c r="B40" s="16" t="s">
        <v>81</v>
      </c>
      <c r="C40" s="19">
        <f>C39*C51</f>
        <v>3.8379900000000002E-2</v>
      </c>
      <c r="D40" s="18">
        <f>ROUND(D31*C40,2)</f>
        <v>0</v>
      </c>
    </row>
    <row r="41" spans="1:7" s="25" customFormat="1" ht="12" customHeight="1">
      <c r="A41" s="28"/>
      <c r="B41" s="21" t="s">
        <v>82</v>
      </c>
      <c r="C41" s="29">
        <f>C39+C40</f>
        <v>0.15192990000000001</v>
      </c>
      <c r="D41" s="23">
        <f>ROUND(D39+D40,2)</f>
        <v>0</v>
      </c>
      <c r="E41" s="97"/>
      <c r="F41" s="97"/>
      <c r="G41" s="97"/>
    </row>
    <row r="42" spans="1:7" ht="12" customHeight="1">
      <c r="A42" s="209" t="s">
        <v>83</v>
      </c>
      <c r="B42" s="209"/>
      <c r="C42" s="209"/>
      <c r="D42" s="209"/>
    </row>
    <row r="43" spans="1:7" ht="12" customHeight="1">
      <c r="A43" s="7" t="s">
        <v>5</v>
      </c>
      <c r="B43" s="16" t="s">
        <v>19</v>
      </c>
      <c r="C43" s="19">
        <v>0.2</v>
      </c>
      <c r="D43" s="18">
        <f>ROUND(D31*C43,2)</f>
        <v>0</v>
      </c>
    </row>
    <row r="44" spans="1:7" ht="12" customHeight="1">
      <c r="A44" s="7" t="s">
        <v>6</v>
      </c>
      <c r="B44" s="16" t="s">
        <v>20</v>
      </c>
      <c r="C44" s="19">
        <v>2.5000000000000001E-2</v>
      </c>
      <c r="D44" s="18">
        <f>ROUND(D31*C44,2)</f>
        <v>0</v>
      </c>
    </row>
    <row r="45" spans="1:7" ht="12" customHeight="1">
      <c r="A45" s="7" t="s">
        <v>7</v>
      </c>
      <c r="B45" s="92" t="s">
        <v>148</v>
      </c>
      <c r="C45" s="131"/>
      <c r="D45" s="63">
        <f>ROUND(D31*C45,2)</f>
        <v>0</v>
      </c>
      <c r="E45" s="122"/>
    </row>
    <row r="46" spans="1:7" ht="12" customHeight="1">
      <c r="A46" s="7" t="s">
        <v>8</v>
      </c>
      <c r="B46" s="16" t="s">
        <v>21</v>
      </c>
      <c r="C46" s="19">
        <v>1.4999999999999999E-2</v>
      </c>
      <c r="D46" s="18">
        <f>ROUND(D31*C46,2)</f>
        <v>0</v>
      </c>
    </row>
    <row r="47" spans="1:7" ht="12" customHeight="1">
      <c r="A47" s="7" t="s">
        <v>9</v>
      </c>
      <c r="B47" s="16" t="s">
        <v>84</v>
      </c>
      <c r="C47" s="19">
        <v>0.01</v>
      </c>
      <c r="D47" s="18">
        <f>ROUND(D31*C47,2)</f>
        <v>0</v>
      </c>
    </row>
    <row r="48" spans="1:7" ht="12" customHeight="1">
      <c r="A48" s="7" t="s">
        <v>10</v>
      </c>
      <c r="B48" s="16" t="s">
        <v>22</v>
      </c>
      <c r="C48" s="19">
        <v>6.0000000000000001E-3</v>
      </c>
      <c r="D48" s="18">
        <f>ROUND(D31*C48,2)</f>
        <v>0</v>
      </c>
    </row>
    <row r="49" spans="1:7" ht="12" customHeight="1">
      <c r="A49" s="7" t="s">
        <v>11</v>
      </c>
      <c r="B49" s="16" t="s">
        <v>23</v>
      </c>
      <c r="C49" s="19">
        <v>2E-3</v>
      </c>
      <c r="D49" s="18">
        <f>ROUND(D31*C49,2)</f>
        <v>0</v>
      </c>
      <c r="F49" s="98"/>
    </row>
    <row r="50" spans="1:7" ht="12" customHeight="1">
      <c r="A50" s="7" t="s">
        <v>24</v>
      </c>
      <c r="B50" s="16" t="s">
        <v>25</v>
      </c>
      <c r="C50" s="19">
        <v>0.08</v>
      </c>
      <c r="D50" s="18">
        <f>ROUND(D31*C50,2)</f>
        <v>0</v>
      </c>
    </row>
    <row r="51" spans="1:7" s="25" customFormat="1" ht="12" customHeight="1">
      <c r="A51" s="28"/>
      <c r="B51" s="21" t="s">
        <v>85</v>
      </c>
      <c r="C51" s="29">
        <f>SUM(C43:C50)</f>
        <v>0.33800000000000002</v>
      </c>
      <c r="D51" s="23">
        <f>SUM(D43:D50)</f>
        <v>0</v>
      </c>
      <c r="E51" s="97"/>
      <c r="F51" s="97"/>
      <c r="G51" s="97"/>
    </row>
    <row r="52" spans="1:7" ht="12" customHeight="1">
      <c r="A52" s="209" t="s">
        <v>86</v>
      </c>
      <c r="B52" s="209"/>
      <c r="C52" s="209"/>
      <c r="D52" s="209"/>
    </row>
    <row r="53" spans="1:7" ht="12" customHeight="1">
      <c r="A53" s="7" t="s">
        <v>5</v>
      </c>
      <c r="B53" s="92" t="s">
        <v>27</v>
      </c>
      <c r="C53" s="62">
        <v>3.8</v>
      </c>
      <c r="D53" s="63">
        <f>ROUND(C53*2*15-(D25*0.06),2)</f>
        <v>114</v>
      </c>
      <c r="E53" s="125" t="s">
        <v>208</v>
      </c>
      <c r="F53" s="122"/>
    </row>
    <row r="54" spans="1:7" ht="12" customHeight="1">
      <c r="A54" s="7" t="s">
        <v>6</v>
      </c>
      <c r="B54" s="92" t="s">
        <v>87</v>
      </c>
      <c r="C54" s="171">
        <v>22.93</v>
      </c>
      <c r="D54" s="63">
        <f>ROUND((C54)*15,2)</f>
        <v>343.95</v>
      </c>
      <c r="E54" s="125"/>
      <c r="F54"/>
    </row>
    <row r="55" spans="1:7" ht="12" customHeight="1">
      <c r="A55" s="7" t="s">
        <v>7</v>
      </c>
      <c r="B55" s="92" t="s">
        <v>217</v>
      </c>
      <c r="C55" s="221">
        <v>27</v>
      </c>
      <c r="D55" s="177">
        <f>C55</f>
        <v>27</v>
      </c>
      <c r="E55" s="125"/>
      <c r="F55"/>
    </row>
    <row r="56" spans="1:7" ht="12" customHeight="1">
      <c r="A56" s="7" t="s">
        <v>8</v>
      </c>
      <c r="B56" s="93" t="s">
        <v>88</v>
      </c>
      <c r="C56" s="222"/>
      <c r="D56" s="169">
        <v>176.18</v>
      </c>
      <c r="E56" s="125"/>
      <c r="F56"/>
    </row>
    <row r="57" spans="1:7" ht="13.2" customHeight="1">
      <c r="A57" s="7" t="s">
        <v>9</v>
      </c>
      <c r="B57" s="93" t="s">
        <v>89</v>
      </c>
      <c r="C57" s="222"/>
      <c r="D57" s="169">
        <v>0</v>
      </c>
      <c r="E57" s="107"/>
      <c r="F57" s="122"/>
      <c r="G57" s="74"/>
    </row>
    <row r="58" spans="1:7" ht="12" customHeight="1">
      <c r="A58" s="7" t="s">
        <v>24</v>
      </c>
      <c r="B58" s="93" t="s">
        <v>218</v>
      </c>
      <c r="C58" s="223"/>
      <c r="D58" s="18">
        <f>(C58-2.4)</f>
        <v>-2.4</v>
      </c>
      <c r="E58" s="125"/>
      <c r="F58"/>
    </row>
    <row r="59" spans="1:7" s="25" customFormat="1" ht="12" customHeight="1">
      <c r="A59" s="28"/>
      <c r="B59" s="21" t="s">
        <v>90</v>
      </c>
      <c r="C59" s="29"/>
      <c r="D59" s="23">
        <f>ROUND(SUM(D53:D58),2)</f>
        <v>658.73</v>
      </c>
      <c r="E59" s="97"/>
      <c r="F59" s="97"/>
      <c r="G59" s="97"/>
    </row>
    <row r="60" spans="1:7" ht="12" customHeight="1">
      <c r="A60" s="210" t="s">
        <v>91</v>
      </c>
      <c r="B60" s="210"/>
      <c r="C60" s="210"/>
      <c r="D60" s="210"/>
    </row>
    <row r="61" spans="1:7" ht="12" customHeight="1">
      <c r="A61" s="33" t="s">
        <v>92</v>
      </c>
      <c r="B61" s="34" t="s">
        <v>93</v>
      </c>
      <c r="C61" s="35"/>
      <c r="D61" s="36">
        <f>D41</f>
        <v>0</v>
      </c>
    </row>
    <row r="62" spans="1:7" ht="12" customHeight="1">
      <c r="A62" s="33" t="s">
        <v>94</v>
      </c>
      <c r="B62" s="34" t="s">
        <v>95</v>
      </c>
      <c r="C62" s="35"/>
      <c r="D62" s="36">
        <f>D51</f>
        <v>0</v>
      </c>
    </row>
    <row r="63" spans="1:7" ht="12" customHeight="1">
      <c r="A63" s="33" t="s">
        <v>96</v>
      </c>
      <c r="B63" s="34" t="s">
        <v>26</v>
      </c>
      <c r="C63" s="35"/>
      <c r="D63" s="36">
        <f>D59</f>
        <v>658.73</v>
      </c>
    </row>
    <row r="64" spans="1:7" ht="12" customHeight="1">
      <c r="A64" s="37"/>
      <c r="B64" s="21" t="s">
        <v>97</v>
      </c>
      <c r="C64" s="22"/>
      <c r="D64" s="23">
        <f>SUM(D61:D63)</f>
        <v>658.73</v>
      </c>
    </row>
    <row r="65" spans="1:5" ht="12" customHeight="1">
      <c r="A65" s="205" t="s">
        <v>98</v>
      </c>
      <c r="B65" s="205"/>
      <c r="C65" s="205"/>
      <c r="D65" s="205"/>
    </row>
    <row r="66" spans="1:5" ht="12" customHeight="1">
      <c r="A66" s="14">
        <v>3</v>
      </c>
      <c r="B66" s="209" t="s">
        <v>36</v>
      </c>
      <c r="C66" s="209"/>
      <c r="D66" s="209"/>
    </row>
    <row r="67" spans="1:5" ht="12" customHeight="1">
      <c r="A67" s="7" t="s">
        <v>5</v>
      </c>
      <c r="B67" s="16" t="s">
        <v>37</v>
      </c>
      <c r="C67" s="39">
        <f>ROUND((1/12)*0.055,4)</f>
        <v>4.5999999999999999E-3</v>
      </c>
      <c r="D67" s="18">
        <f>ROUND(D31*C67,2)</f>
        <v>0</v>
      </c>
      <c r="E67" s="126"/>
    </row>
    <row r="68" spans="1:5" ht="12" customHeight="1">
      <c r="A68" s="7" t="s">
        <v>6</v>
      </c>
      <c r="B68" s="16" t="s">
        <v>99</v>
      </c>
      <c r="C68" s="39">
        <f>C67*0.08</f>
        <v>3.68E-4</v>
      </c>
      <c r="D68" s="18">
        <f>ROUND(D31*C68,2)</f>
        <v>0</v>
      </c>
      <c r="E68" s="126"/>
    </row>
    <row r="69" spans="1:5" ht="12" customHeight="1">
      <c r="A69" s="7" t="s">
        <v>7</v>
      </c>
      <c r="B69" s="16" t="s">
        <v>100</v>
      </c>
      <c r="C69" s="67">
        <v>0.02</v>
      </c>
      <c r="D69" s="18">
        <f>ROUND(D31*C69,2)</f>
        <v>0</v>
      </c>
      <c r="E69" s="126"/>
    </row>
    <row r="70" spans="1:5" ht="12" customHeight="1">
      <c r="A70" s="7" t="s">
        <v>8</v>
      </c>
      <c r="B70" s="16" t="s">
        <v>101</v>
      </c>
      <c r="C70" s="19">
        <f>ROUND(1/30*7/12,4)</f>
        <v>1.9400000000000001E-2</v>
      </c>
      <c r="D70" s="18">
        <f>ROUND(D31*C70,2)</f>
        <v>0</v>
      </c>
      <c r="E70" s="126"/>
    </row>
    <row r="71" spans="1:5" ht="12" customHeight="1">
      <c r="A71" s="7" t="s">
        <v>9</v>
      </c>
      <c r="B71" s="16" t="s">
        <v>102</v>
      </c>
      <c r="C71" s="19">
        <f>C51*C70</f>
        <v>6.5572000000000009E-3</v>
      </c>
      <c r="D71" s="18">
        <f>ROUND(D31*C71,2)</f>
        <v>0</v>
      </c>
      <c r="E71" s="126"/>
    </row>
    <row r="72" spans="1:5" ht="12" customHeight="1">
      <c r="A72" s="7" t="s">
        <v>10</v>
      </c>
      <c r="B72" s="16" t="s">
        <v>103</v>
      </c>
      <c r="C72" s="38">
        <v>0.02</v>
      </c>
      <c r="D72" s="18">
        <f>ROUND(D31*C72,2)</f>
        <v>0</v>
      </c>
      <c r="E72" s="126"/>
    </row>
    <row r="73" spans="1:5" ht="12" customHeight="1">
      <c r="A73" s="37"/>
      <c r="B73" s="21" t="s">
        <v>104</v>
      </c>
      <c r="C73" s="29">
        <f>SUM(C67:C72)</f>
        <v>7.0925200000000008E-2</v>
      </c>
      <c r="D73" s="23">
        <f>SUM(D67:D72)</f>
        <v>0</v>
      </c>
      <c r="E73" s="101"/>
    </row>
    <row r="74" spans="1:5" ht="12" customHeight="1">
      <c r="A74" s="24"/>
      <c r="B74" s="25"/>
      <c r="C74" s="24"/>
      <c r="D74" s="26"/>
    </row>
    <row r="75" spans="1:5" ht="12" customHeight="1">
      <c r="A75" s="205" t="s">
        <v>105</v>
      </c>
      <c r="B75" s="205"/>
      <c r="C75" s="205"/>
      <c r="D75" s="205"/>
    </row>
    <row r="76" spans="1:5" ht="12" customHeight="1">
      <c r="A76" s="209" t="s">
        <v>106</v>
      </c>
      <c r="B76" s="209"/>
      <c r="C76" s="209"/>
      <c r="D76" s="209"/>
    </row>
    <row r="77" spans="1:5" ht="12" customHeight="1">
      <c r="A77" s="7" t="s">
        <v>5</v>
      </c>
      <c r="B77" s="92" t="s">
        <v>38</v>
      </c>
      <c r="C77" s="68">
        <v>9.0749999999999997E-2</v>
      </c>
      <c r="D77" s="18">
        <f>ROUND(D33*C77,2)</f>
        <v>0</v>
      </c>
      <c r="E77" s="125" t="s">
        <v>159</v>
      </c>
    </row>
    <row r="78" spans="1:5" ht="12" customHeight="1">
      <c r="A78" s="7" t="s">
        <v>6</v>
      </c>
      <c r="B78" s="92" t="s">
        <v>40</v>
      </c>
      <c r="C78" s="131">
        <f>(5.96/30)*(1/12)</f>
        <v>1.6555555555555553E-2</v>
      </c>
      <c r="D78" s="18">
        <f>ROUND(D33*C78,2)</f>
        <v>0</v>
      </c>
      <c r="E78" s="74"/>
    </row>
    <row r="79" spans="1:5" ht="12" customHeight="1">
      <c r="A79" s="7" t="s">
        <v>7</v>
      </c>
      <c r="B79" s="92" t="s">
        <v>154</v>
      </c>
      <c r="C79" s="131">
        <f>(5/30)*(1/12)*6.24%*95.04%</f>
        <v>8.2368000000000003E-4</v>
      </c>
      <c r="D79" s="18">
        <f>ROUND(D33*C79,2)</f>
        <v>0</v>
      </c>
      <c r="E79" s="122"/>
    </row>
    <row r="80" spans="1:5" ht="12" customHeight="1">
      <c r="A80" s="7" t="s">
        <v>8</v>
      </c>
      <c r="B80" s="70" t="s">
        <v>155</v>
      </c>
      <c r="C80" s="131">
        <f>(0.91/30)*(1/12)</f>
        <v>2.5277777777777777E-3</v>
      </c>
      <c r="D80" s="18">
        <f>ROUND(D33*C80,2)</f>
        <v>0</v>
      </c>
      <c r="E80" s="74"/>
    </row>
    <row r="81" spans="1:7" ht="12" customHeight="1">
      <c r="A81" s="7" t="s">
        <v>9</v>
      </c>
      <c r="B81" s="70" t="s">
        <v>156</v>
      </c>
      <c r="C81" s="131">
        <v>0</v>
      </c>
      <c r="D81" s="63">
        <f>ROUND(D33*C81,2)</f>
        <v>0</v>
      </c>
    </row>
    <row r="82" spans="1:7" s="25" customFormat="1" ht="12" customHeight="1">
      <c r="A82" s="28"/>
      <c r="B82" s="21" t="s">
        <v>107</v>
      </c>
      <c r="C82" s="29">
        <f>SUM(C77:C81)</f>
        <v>0.11065701333333332</v>
      </c>
      <c r="D82" s="23">
        <f>SUM(D77:D81)</f>
        <v>0</v>
      </c>
      <c r="E82" s="97"/>
      <c r="F82" s="97"/>
      <c r="G82" s="97"/>
    </row>
    <row r="83" spans="1:7" ht="12" customHeight="1">
      <c r="A83" s="209" t="s">
        <v>108</v>
      </c>
      <c r="B83" s="209"/>
      <c r="C83" s="209"/>
      <c r="D83" s="209"/>
    </row>
    <row r="84" spans="1:7" ht="12" customHeight="1">
      <c r="A84" s="7" t="s">
        <v>5</v>
      </c>
      <c r="B84" s="16" t="s">
        <v>109</v>
      </c>
      <c r="C84" s="19"/>
      <c r="D84" s="18"/>
      <c r="E84" s="98"/>
    </row>
    <row r="85" spans="1:7" ht="12" customHeight="1">
      <c r="A85" s="37"/>
      <c r="B85" s="21" t="s">
        <v>110</v>
      </c>
      <c r="C85" s="22"/>
      <c r="D85" s="23">
        <f>SUM(D84:D84)</f>
        <v>0</v>
      </c>
      <c r="E85" s="98"/>
      <c r="G85" s="98"/>
    </row>
    <row r="86" spans="1:7" ht="12" customHeight="1">
      <c r="A86" s="210" t="s">
        <v>111</v>
      </c>
      <c r="B86" s="210"/>
      <c r="C86" s="210"/>
      <c r="D86" s="210"/>
    </row>
    <row r="87" spans="1:7" ht="12" customHeight="1">
      <c r="A87" s="33" t="s">
        <v>112</v>
      </c>
      <c r="B87" s="34" t="s">
        <v>40</v>
      </c>
      <c r="C87" s="35"/>
      <c r="D87" s="36">
        <f>D82</f>
        <v>0</v>
      </c>
    </row>
    <row r="88" spans="1:7" ht="12" customHeight="1">
      <c r="A88" s="33" t="s">
        <v>113</v>
      </c>
      <c r="B88" s="34" t="s">
        <v>114</v>
      </c>
      <c r="C88" s="35"/>
      <c r="D88" s="36">
        <f>D85</f>
        <v>0</v>
      </c>
    </row>
    <row r="89" spans="1:7" ht="12" customHeight="1">
      <c r="A89" s="37"/>
      <c r="B89" s="21" t="s">
        <v>115</v>
      </c>
      <c r="C89" s="22"/>
      <c r="D89" s="23">
        <f>SUM(D87:D88)</f>
        <v>0</v>
      </c>
    </row>
    <row r="90" spans="1:7" ht="12" customHeight="1">
      <c r="A90" s="24"/>
      <c r="B90" s="25"/>
      <c r="C90" s="24"/>
      <c r="D90" s="26"/>
    </row>
    <row r="91" spans="1:7" ht="12" customHeight="1">
      <c r="A91" s="205" t="s">
        <v>116</v>
      </c>
      <c r="B91" s="205"/>
      <c r="C91" s="205"/>
      <c r="D91" s="205"/>
    </row>
    <row r="92" spans="1:7" ht="12" customHeight="1">
      <c r="A92" s="7" t="s">
        <v>5</v>
      </c>
      <c r="B92" s="16" t="s">
        <v>34</v>
      </c>
      <c r="C92" s="39"/>
      <c r="D92" s="130">
        <f>'UNIFORME (2)'!E16</f>
        <v>0</v>
      </c>
      <c r="E92" s="109"/>
      <c r="F92" s="74"/>
    </row>
    <row r="93" spans="1:7" ht="12" customHeight="1">
      <c r="A93" s="7" t="s">
        <v>6</v>
      </c>
      <c r="B93" s="92" t="s">
        <v>157</v>
      </c>
      <c r="C93" s="7"/>
      <c r="D93" s="130">
        <f>'Equipamentos e materiais (port)'!F25</f>
        <v>0</v>
      </c>
      <c r="E93" s="109"/>
      <c r="F93" s="74"/>
    </row>
    <row r="94" spans="1:7" ht="12" customHeight="1">
      <c r="A94" s="72" t="s">
        <v>7</v>
      </c>
      <c r="B94" s="92" t="s">
        <v>47</v>
      </c>
      <c r="C94" s="17"/>
      <c r="D94" s="130">
        <f>'Equipamentos e materiais (port)'!K13</f>
        <v>0</v>
      </c>
      <c r="E94" s="109"/>
      <c r="F94" s="74"/>
    </row>
    <row r="95" spans="1:7" ht="12" customHeight="1">
      <c r="A95" s="37"/>
      <c r="B95" s="21" t="s">
        <v>117</v>
      </c>
      <c r="C95" s="22"/>
      <c r="D95" s="23">
        <f>SUM(D92:D94)</f>
        <v>0</v>
      </c>
    </row>
    <row r="96" spans="1:7" ht="12" customHeight="1">
      <c r="A96" s="24"/>
      <c r="B96" s="25"/>
      <c r="C96" s="24"/>
      <c r="D96" s="26"/>
    </row>
    <row r="97" spans="1:7" ht="12" customHeight="1">
      <c r="A97" s="205" t="s">
        <v>118</v>
      </c>
      <c r="B97" s="205"/>
      <c r="C97" s="205"/>
      <c r="D97" s="205"/>
    </row>
    <row r="98" spans="1:7" ht="12" customHeight="1">
      <c r="A98" s="14" t="s">
        <v>119</v>
      </c>
      <c r="B98" s="209" t="s">
        <v>120</v>
      </c>
      <c r="C98" s="209"/>
      <c r="D98" s="209"/>
    </row>
    <row r="99" spans="1:7" ht="12" customHeight="1">
      <c r="A99" s="7" t="s">
        <v>5</v>
      </c>
      <c r="B99" s="16" t="s">
        <v>42</v>
      </c>
      <c r="C99" s="129"/>
      <c r="D99" s="18">
        <f>ROUND(D114*C99,2)</f>
        <v>0</v>
      </c>
      <c r="E99" s="109"/>
    </row>
    <row r="100" spans="1:7" ht="12" customHeight="1">
      <c r="A100" s="7" t="s">
        <v>6</v>
      </c>
      <c r="B100" s="16" t="s">
        <v>43</v>
      </c>
      <c r="C100" s="129"/>
      <c r="D100" s="18">
        <f>ROUND((D114+D99)*C100,2)</f>
        <v>0</v>
      </c>
      <c r="E100" s="109"/>
    </row>
    <row r="101" spans="1:7" s="25" customFormat="1" ht="12" customHeight="1">
      <c r="A101" s="20"/>
      <c r="B101" s="21" t="s">
        <v>121</v>
      </c>
      <c r="C101" s="40"/>
      <c r="D101" s="23">
        <f>D99+D100</f>
        <v>0</v>
      </c>
      <c r="E101" s="102"/>
      <c r="F101" s="97"/>
      <c r="G101" s="97"/>
    </row>
    <row r="102" spans="1:7" ht="12" customHeight="1">
      <c r="A102" s="14" t="s">
        <v>122</v>
      </c>
      <c r="B102" s="209" t="s">
        <v>44</v>
      </c>
      <c r="C102" s="209"/>
      <c r="D102" s="209"/>
    </row>
    <row r="103" spans="1:7" ht="12" customHeight="1">
      <c r="A103" s="7" t="s">
        <v>5</v>
      </c>
      <c r="B103" s="16" t="s">
        <v>123</v>
      </c>
      <c r="C103" s="166"/>
      <c r="D103" s="18">
        <f>ROUND(D118*C103,2)</f>
        <v>0</v>
      </c>
      <c r="E103" s="132" t="s">
        <v>165</v>
      </c>
    </row>
    <row r="104" spans="1:7" ht="12" customHeight="1">
      <c r="A104" s="7" t="s">
        <v>6</v>
      </c>
      <c r="B104" s="16" t="s">
        <v>175</v>
      </c>
      <c r="C104" s="167"/>
      <c r="D104" s="18">
        <f>ROUND(D118*C104,2)</f>
        <v>0</v>
      </c>
      <c r="E104" s="132" t="s">
        <v>165</v>
      </c>
    </row>
    <row r="105" spans="1:7" ht="12" customHeight="1">
      <c r="A105" s="7" t="s">
        <v>7</v>
      </c>
      <c r="B105" s="16" t="s">
        <v>124</v>
      </c>
      <c r="C105" s="110">
        <v>0.02</v>
      </c>
      <c r="D105" s="18">
        <f>ROUND(D118*C105,2)</f>
        <v>13.44</v>
      </c>
      <c r="E105" s="125" t="s">
        <v>166</v>
      </c>
    </row>
    <row r="106" spans="1:7" s="25" customFormat="1" ht="12" customHeight="1">
      <c r="A106" s="20"/>
      <c r="B106" s="41" t="s">
        <v>125</v>
      </c>
      <c r="C106" s="40">
        <f>SUM(C103:C105)</f>
        <v>0.02</v>
      </c>
      <c r="D106" s="23">
        <f>SUM(D103:D105)</f>
        <v>13.44</v>
      </c>
      <c r="E106" s="97"/>
      <c r="F106" s="97"/>
      <c r="G106" s="97"/>
    </row>
    <row r="107" spans="1:7" ht="12" customHeight="1">
      <c r="A107" s="24"/>
      <c r="B107" s="25"/>
      <c r="C107" s="24"/>
      <c r="D107" s="26"/>
    </row>
    <row r="108" spans="1:7" ht="12" customHeight="1">
      <c r="A108" s="205" t="s">
        <v>126</v>
      </c>
      <c r="B108" s="205"/>
      <c r="C108" s="205"/>
      <c r="D108" s="205"/>
    </row>
    <row r="109" spans="1:7" ht="12" customHeight="1">
      <c r="A109" s="7" t="s">
        <v>5</v>
      </c>
      <c r="B109" s="16" t="s">
        <v>3</v>
      </c>
      <c r="C109" s="19"/>
      <c r="D109" s="18">
        <f>D33</f>
        <v>0</v>
      </c>
    </row>
    <row r="110" spans="1:7" ht="12" customHeight="1">
      <c r="A110" s="7" t="s">
        <v>6</v>
      </c>
      <c r="B110" s="16" t="s">
        <v>12</v>
      </c>
      <c r="C110" s="19"/>
      <c r="D110" s="18">
        <f>D64</f>
        <v>658.73</v>
      </c>
    </row>
    <row r="111" spans="1:7" ht="12" customHeight="1">
      <c r="A111" s="7" t="s">
        <v>7</v>
      </c>
      <c r="B111" s="16" t="s">
        <v>35</v>
      </c>
      <c r="C111" s="19"/>
      <c r="D111" s="18">
        <f>D73</f>
        <v>0</v>
      </c>
    </row>
    <row r="112" spans="1:7" ht="12" customHeight="1">
      <c r="A112" s="7" t="s">
        <v>8</v>
      </c>
      <c r="B112" s="16" t="s">
        <v>39</v>
      </c>
      <c r="C112" s="19"/>
      <c r="D112" s="18">
        <f>D89</f>
        <v>0</v>
      </c>
    </row>
    <row r="113" spans="1:7" ht="12" customHeight="1">
      <c r="A113" s="7" t="s">
        <v>9</v>
      </c>
      <c r="B113" s="16" t="s">
        <v>41</v>
      </c>
      <c r="C113" s="19"/>
      <c r="D113" s="18">
        <f>D95</f>
        <v>0</v>
      </c>
    </row>
    <row r="114" spans="1:7" ht="12" customHeight="1">
      <c r="A114" s="211" t="s">
        <v>127</v>
      </c>
      <c r="B114" s="211"/>
      <c r="C114" s="19"/>
      <c r="D114" s="18">
        <f>SUM(D109:D113)</f>
        <v>658.73</v>
      </c>
    </row>
    <row r="115" spans="1:7" ht="12" customHeight="1">
      <c r="A115" s="7" t="s">
        <v>128</v>
      </c>
      <c r="B115" s="16" t="s">
        <v>129</v>
      </c>
      <c r="C115" s="19"/>
      <c r="D115" s="18">
        <f>D101</f>
        <v>0</v>
      </c>
    </row>
    <row r="116" spans="1:7" ht="12" customHeight="1">
      <c r="A116" s="211" t="s">
        <v>130</v>
      </c>
      <c r="B116" s="211"/>
      <c r="C116" s="19"/>
      <c r="D116" s="18">
        <f>D114+D115</f>
        <v>658.73</v>
      </c>
      <c r="G116" s="98"/>
    </row>
    <row r="117" spans="1:7" ht="12" customHeight="1">
      <c r="A117" s="7" t="s">
        <v>131</v>
      </c>
      <c r="B117" s="16" t="s">
        <v>132</v>
      </c>
      <c r="C117" s="19"/>
      <c r="D117" s="18">
        <f>D106</f>
        <v>13.44</v>
      </c>
    </row>
    <row r="118" spans="1:7" s="25" customFormat="1" ht="12" customHeight="1">
      <c r="A118" s="211" t="s">
        <v>133</v>
      </c>
      <c r="B118" s="211"/>
      <c r="C118" s="42"/>
      <c r="D118" s="43">
        <f>ROUND(D116/(1-C106),2)</f>
        <v>672.17</v>
      </c>
      <c r="E118" s="97"/>
      <c r="F118" s="97"/>
      <c r="G118" s="97"/>
    </row>
    <row r="120" spans="1:7" ht="12" customHeight="1">
      <c r="A120" s="205" t="s">
        <v>134</v>
      </c>
      <c r="B120" s="205"/>
      <c r="C120" s="205"/>
      <c r="D120" s="205"/>
    </row>
    <row r="121" spans="1:7" ht="12" customHeight="1">
      <c r="A121" s="44" t="s">
        <v>5</v>
      </c>
      <c r="B121" s="45" t="s">
        <v>135</v>
      </c>
      <c r="C121" s="46"/>
      <c r="D121" s="47">
        <f>D118</f>
        <v>672.17</v>
      </c>
      <c r="F121" s="98"/>
    </row>
    <row r="122" spans="1:7" ht="12" customHeight="1">
      <c r="A122" s="44" t="s">
        <v>6</v>
      </c>
      <c r="B122" s="45" t="s">
        <v>136</v>
      </c>
      <c r="C122" s="48">
        <v>2</v>
      </c>
      <c r="D122" s="47">
        <f>D121*C122</f>
        <v>1344.34</v>
      </c>
      <c r="E122" s="98"/>
    </row>
    <row r="123" spans="1:7" ht="12" customHeight="1">
      <c r="A123" s="44" t="s">
        <v>7</v>
      </c>
      <c r="B123" s="45" t="s">
        <v>137</v>
      </c>
      <c r="C123" s="48"/>
      <c r="D123" s="49">
        <f>D21</f>
        <v>1</v>
      </c>
      <c r="E123" s="98"/>
    </row>
    <row r="124" spans="1:7" ht="12" customHeight="1">
      <c r="A124" s="50" t="s">
        <v>8</v>
      </c>
      <c r="B124" s="51" t="s">
        <v>138</v>
      </c>
      <c r="C124" s="52"/>
      <c r="D124" s="53">
        <f>ROUND(D122*D123,2)</f>
        <v>1344.34</v>
      </c>
      <c r="E124" s="98"/>
    </row>
    <row r="125" spans="1:7" s="25" customFormat="1" ht="12" customHeight="1">
      <c r="A125" s="54" t="s">
        <v>9</v>
      </c>
      <c r="B125" s="51" t="s">
        <v>139</v>
      </c>
      <c r="C125" s="52">
        <f>D11</f>
        <v>12</v>
      </c>
      <c r="D125" s="55">
        <f>ROUND(D122*D123*C125,2)</f>
        <v>16132.08</v>
      </c>
      <c r="E125" s="102"/>
      <c r="F125" s="97"/>
      <c r="G125" s="97"/>
    </row>
    <row r="126" spans="1:7" ht="12" customHeight="1">
      <c r="D126" s="56"/>
    </row>
    <row r="128" spans="1:7" ht="12" customHeight="1">
      <c r="D128" s="30"/>
    </row>
    <row r="129" spans="2:2" ht="12" customHeight="1">
      <c r="B129" s="24"/>
    </row>
  </sheetData>
  <mergeCells count="43">
    <mergeCell ref="A120:D120"/>
    <mergeCell ref="A76:D76"/>
    <mergeCell ref="A83:D83"/>
    <mergeCell ref="A86:D86"/>
    <mergeCell ref="A91:D91"/>
    <mergeCell ref="A97:D97"/>
    <mergeCell ref="B98:D98"/>
    <mergeCell ref="B102:D102"/>
    <mergeCell ref="A108:D108"/>
    <mergeCell ref="A114:B114"/>
    <mergeCell ref="A116:B116"/>
    <mergeCell ref="A118:B118"/>
    <mergeCell ref="A75:D75"/>
    <mergeCell ref="A20:C20"/>
    <mergeCell ref="A21:C21"/>
    <mergeCell ref="A22:C22"/>
    <mergeCell ref="A23:D23"/>
    <mergeCell ref="A35:D35"/>
    <mergeCell ref="A36:D36"/>
    <mergeCell ref="A42:D42"/>
    <mergeCell ref="A52:D52"/>
    <mergeCell ref="A60:D60"/>
    <mergeCell ref="A65:D65"/>
    <mergeCell ref="B66:D66"/>
    <mergeCell ref="A19:C19"/>
    <mergeCell ref="A8:C8"/>
    <mergeCell ref="A9:C9"/>
    <mergeCell ref="A10:C10"/>
    <mergeCell ref="A11:C11"/>
    <mergeCell ref="A12:C12"/>
    <mergeCell ref="A13:C13"/>
    <mergeCell ref="A14:D14"/>
    <mergeCell ref="A15:C15"/>
    <mergeCell ref="A16:C16"/>
    <mergeCell ref="A17:C17"/>
    <mergeCell ref="A18:C18"/>
    <mergeCell ref="A1:F1"/>
    <mergeCell ref="A7:C7"/>
    <mergeCell ref="A3:D3"/>
    <mergeCell ref="A4:D4"/>
    <mergeCell ref="A5:B5"/>
    <mergeCell ref="C5:D5"/>
    <mergeCell ref="A6:D6"/>
  </mergeCells>
  <pageMargins left="0.51181102362204722" right="0.51181102362204722" top="0.78740157480314965" bottom="0.78740157480314965" header="0.31496062992125984" footer="0.31496062992125984"/>
  <pageSetup paperSize="9" scale="79" fitToHeight="2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16"/>
  <sheetViews>
    <sheetView showRowColHeaders="0" zoomScaleNormal="100" zoomScaleSheetLayoutView="85" workbookViewId="0">
      <selection activeCell="D6" sqref="D6:D14"/>
    </sheetView>
  </sheetViews>
  <sheetFormatPr defaultColWidth="9.109375" defaultRowHeight="14.4"/>
  <cols>
    <col min="1" max="1" width="9.109375" style="142"/>
    <col min="2" max="2" width="44.88671875" style="142" customWidth="1"/>
    <col min="3" max="3" width="18.88671875" style="142" customWidth="1"/>
    <col min="4" max="4" width="13.6640625" style="142" customWidth="1"/>
    <col min="5" max="5" width="19.33203125" style="142" customWidth="1"/>
    <col min="6" max="12" width="9.109375" style="142"/>
    <col min="13" max="13" width="11.109375" style="142" bestFit="1" customWidth="1"/>
    <col min="14" max="16384" width="9.109375" style="142"/>
  </cols>
  <sheetData>
    <row r="2" spans="1:6" ht="39.75" customHeight="1">
      <c r="C2" s="213"/>
      <c r="D2" s="213"/>
      <c r="E2" s="213"/>
    </row>
    <row r="3" spans="1:6" ht="58.5" customHeight="1">
      <c r="C3" s="213"/>
      <c r="D3" s="213"/>
      <c r="E3" s="213"/>
    </row>
    <row r="4" spans="1:6">
      <c r="E4" s="143"/>
    </row>
    <row r="5" spans="1:6" ht="27.6">
      <c r="A5" s="144" t="s">
        <v>169</v>
      </c>
      <c r="B5" s="144" t="s">
        <v>215</v>
      </c>
      <c r="C5" s="144" t="s">
        <v>170</v>
      </c>
      <c r="D5" s="144" t="s">
        <v>171</v>
      </c>
      <c r="E5" s="145" t="s">
        <v>172</v>
      </c>
    </row>
    <row r="6" spans="1:6" ht="55.2">
      <c r="A6" s="146">
        <v>1</v>
      </c>
      <c r="B6" s="149" t="s">
        <v>176</v>
      </c>
      <c r="C6" s="174">
        <v>3</v>
      </c>
      <c r="D6" s="224"/>
      <c r="E6" s="148">
        <f>C6*D6</f>
        <v>0</v>
      </c>
      <c r="F6" s="172"/>
    </row>
    <row r="7" spans="1:6" ht="55.2">
      <c r="A7" s="146">
        <v>2</v>
      </c>
      <c r="B7" s="147" t="s">
        <v>177</v>
      </c>
      <c r="C7" s="174">
        <v>10</v>
      </c>
      <c r="D7" s="224"/>
      <c r="E7" s="148">
        <f>C7*D7</f>
        <v>0</v>
      </c>
    </row>
    <row r="8" spans="1:6" ht="27.6">
      <c r="A8" s="146">
        <v>3</v>
      </c>
      <c r="B8" s="149" t="s">
        <v>178</v>
      </c>
      <c r="C8" s="174">
        <v>1</v>
      </c>
      <c r="D8" s="224"/>
      <c r="E8" s="148">
        <f>C8*D8</f>
        <v>0</v>
      </c>
    </row>
    <row r="9" spans="1:6" ht="28.2">
      <c r="A9" s="146">
        <v>4</v>
      </c>
      <c r="B9" s="150" t="s">
        <v>179</v>
      </c>
      <c r="C9" s="174">
        <v>2</v>
      </c>
      <c r="D9" s="224"/>
      <c r="E9" s="148">
        <f>C9*D9</f>
        <v>0</v>
      </c>
    </row>
    <row r="10" spans="1:6" ht="28.2">
      <c r="A10" s="146">
        <v>5</v>
      </c>
      <c r="B10" s="150" t="s">
        <v>180</v>
      </c>
      <c r="C10" s="174">
        <v>12</v>
      </c>
      <c r="D10" s="224"/>
      <c r="E10" s="148">
        <f t="shared" ref="E10:E14" si="0">C10*D10</f>
        <v>0</v>
      </c>
    </row>
    <row r="11" spans="1:6" ht="55.8">
      <c r="A11" s="146">
        <v>6</v>
      </c>
      <c r="B11" s="150" t="s">
        <v>181</v>
      </c>
      <c r="C11" s="174">
        <v>1</v>
      </c>
      <c r="D11" s="224"/>
      <c r="E11" s="148">
        <f t="shared" ref="E11" si="1">C11*D11</f>
        <v>0</v>
      </c>
    </row>
    <row r="12" spans="1:6" ht="55.8">
      <c r="A12" s="146">
        <v>7</v>
      </c>
      <c r="B12" s="150" t="s">
        <v>182</v>
      </c>
      <c r="C12" s="174">
        <v>1</v>
      </c>
      <c r="D12" s="224"/>
      <c r="E12" s="148">
        <f t="shared" si="0"/>
        <v>0</v>
      </c>
    </row>
    <row r="13" spans="1:6" ht="28.2">
      <c r="A13" s="146">
        <v>8</v>
      </c>
      <c r="B13" s="150" t="s">
        <v>183</v>
      </c>
      <c r="C13" s="174">
        <v>1</v>
      </c>
      <c r="D13" s="224"/>
      <c r="E13" s="148">
        <f t="shared" si="0"/>
        <v>0</v>
      </c>
    </row>
    <row r="14" spans="1:6" ht="41.4">
      <c r="A14" s="146">
        <v>9</v>
      </c>
      <c r="B14" s="147" t="s">
        <v>184</v>
      </c>
      <c r="C14" s="175">
        <v>1</v>
      </c>
      <c r="D14" s="225"/>
      <c r="E14" s="148">
        <f t="shared" si="0"/>
        <v>0</v>
      </c>
    </row>
    <row r="15" spans="1:6">
      <c r="A15" s="214" t="s">
        <v>173</v>
      </c>
      <c r="B15" s="214"/>
      <c r="C15" s="214"/>
      <c r="D15" s="214"/>
      <c r="E15" s="151">
        <f>SUM(E6:E14)</f>
        <v>0</v>
      </c>
    </row>
    <row r="16" spans="1:6">
      <c r="A16" s="215" t="s">
        <v>174</v>
      </c>
      <c r="B16" s="216"/>
      <c r="C16" s="216"/>
      <c r="D16" s="217"/>
      <c r="E16" s="152">
        <f>E15/12</f>
        <v>0</v>
      </c>
    </row>
  </sheetData>
  <mergeCells count="3">
    <mergeCell ref="C2:E3"/>
    <mergeCell ref="A15:D15"/>
    <mergeCell ref="A16:D16"/>
  </mergeCells>
  <pageMargins left="0.51181102362204722" right="0.51181102362204722" top="0.78740157480314965" bottom="0.98425196850393704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25"/>
  <sheetViews>
    <sheetView showRowColHeaders="0" topLeftCell="A10" zoomScaleNormal="100" zoomScaleSheetLayoutView="85" workbookViewId="0">
      <selection activeCell="J26" sqref="J26"/>
    </sheetView>
  </sheetViews>
  <sheetFormatPr defaultColWidth="9.109375" defaultRowHeight="14.4"/>
  <cols>
    <col min="1" max="1" width="9.109375" style="142"/>
    <col min="2" max="2" width="44.88671875" style="142" customWidth="1"/>
    <col min="3" max="3" width="13.6640625" style="142" bestFit="1" customWidth="1"/>
    <col min="4" max="4" width="13.6640625" style="142" customWidth="1"/>
    <col min="5" max="5" width="13.6640625" style="142" hidden="1" customWidth="1"/>
    <col min="6" max="10" width="13.6640625" style="142" customWidth="1"/>
    <col min="11" max="11" width="14.44140625" style="142" customWidth="1"/>
    <col min="12" max="12" width="10.6640625" style="142" bestFit="1" customWidth="1"/>
    <col min="13" max="14" width="9.109375" style="142"/>
    <col min="15" max="15" width="19.88671875" style="142" customWidth="1"/>
    <col min="16" max="18" width="9.109375" style="142"/>
    <col min="19" max="19" width="11.109375" style="142" bestFit="1" customWidth="1"/>
    <col min="20" max="16384" width="9.109375" style="142"/>
  </cols>
  <sheetData>
    <row r="2" spans="1:15" ht="39.75" customHeight="1">
      <c r="C2" s="213"/>
      <c r="D2" s="213"/>
      <c r="E2" s="213"/>
      <c r="F2" s="213"/>
      <c r="G2" s="213"/>
      <c r="H2" s="213"/>
      <c r="I2" s="213"/>
      <c r="J2" s="213"/>
      <c r="K2" s="213"/>
    </row>
    <row r="3" spans="1:15" ht="58.5" customHeight="1">
      <c r="C3" s="213"/>
      <c r="D3" s="213"/>
      <c r="E3" s="213"/>
      <c r="F3" s="213"/>
      <c r="G3" s="213"/>
      <c r="H3" s="213"/>
      <c r="I3" s="213"/>
      <c r="J3" s="213"/>
      <c r="K3" s="213"/>
    </row>
    <row r="4" spans="1:15">
      <c r="K4" s="143"/>
    </row>
    <row r="5" spans="1:15" ht="52.8">
      <c r="A5" s="144" t="s">
        <v>169</v>
      </c>
      <c r="B5" s="144" t="s">
        <v>185</v>
      </c>
      <c r="C5" s="144" t="s">
        <v>198</v>
      </c>
      <c r="D5" s="144" t="s">
        <v>171</v>
      </c>
      <c r="E5" s="144" t="s">
        <v>197</v>
      </c>
      <c r="F5" s="157" t="s">
        <v>204</v>
      </c>
      <c r="G5" s="144" t="s">
        <v>197</v>
      </c>
      <c r="H5" s="157" t="s">
        <v>203</v>
      </c>
      <c r="I5" s="157" t="s">
        <v>205</v>
      </c>
      <c r="J5" s="157" t="s">
        <v>202</v>
      </c>
      <c r="K5" s="157" t="s">
        <v>206</v>
      </c>
    </row>
    <row r="6" spans="1:15">
      <c r="A6" s="146">
        <v>1</v>
      </c>
      <c r="B6" s="149" t="s">
        <v>196</v>
      </c>
      <c r="C6" s="153">
        <v>1</v>
      </c>
      <c r="D6" s="224"/>
      <c r="E6" s="153">
        <v>3</v>
      </c>
      <c r="F6" s="148">
        <f>D6*C6</f>
        <v>0</v>
      </c>
      <c r="G6" s="153">
        <v>5</v>
      </c>
      <c r="H6" s="148">
        <f>D6/G6</f>
        <v>0</v>
      </c>
      <c r="I6" s="148">
        <f>F6-H6</f>
        <v>0</v>
      </c>
      <c r="J6" s="162">
        <v>0.2</v>
      </c>
      <c r="K6" s="148">
        <f>I6*J6</f>
        <v>0</v>
      </c>
      <c r="L6" s="143"/>
      <c r="O6" s="143"/>
    </row>
    <row r="7" spans="1:15">
      <c r="A7" s="146">
        <v>2</v>
      </c>
      <c r="B7" s="147" t="s">
        <v>189</v>
      </c>
      <c r="C7" s="153">
        <v>1</v>
      </c>
      <c r="D7" s="224"/>
      <c r="E7" s="153">
        <v>1</v>
      </c>
      <c r="F7" s="148">
        <f t="shared" ref="F7:F8" si="0">D7*C7</f>
        <v>0</v>
      </c>
      <c r="G7" s="153">
        <v>5</v>
      </c>
      <c r="H7" s="148">
        <f t="shared" ref="H7:H8" si="1">D7/G7</f>
        <v>0</v>
      </c>
      <c r="I7" s="148">
        <f t="shared" ref="I7:I8" si="2">F7-H7</f>
        <v>0</v>
      </c>
      <c r="J7" s="162">
        <v>0.2</v>
      </c>
      <c r="K7" s="148">
        <f>I7*J7</f>
        <v>0</v>
      </c>
      <c r="O7" s="143"/>
    </row>
    <row r="8" spans="1:15" ht="69.599999999999994">
      <c r="A8" s="146">
        <v>3</v>
      </c>
      <c r="B8" s="150" t="s">
        <v>190</v>
      </c>
      <c r="C8" s="153">
        <v>1</v>
      </c>
      <c r="D8" s="224"/>
      <c r="E8" s="153">
        <v>5</v>
      </c>
      <c r="F8" s="148">
        <f t="shared" si="0"/>
        <v>0</v>
      </c>
      <c r="G8" s="153">
        <v>5</v>
      </c>
      <c r="H8" s="148">
        <f t="shared" si="1"/>
        <v>0</v>
      </c>
      <c r="I8" s="148">
        <f t="shared" si="2"/>
        <v>0</v>
      </c>
      <c r="J8" s="162">
        <v>0.2</v>
      </c>
      <c r="K8" s="148">
        <f>I8*J8</f>
        <v>0</v>
      </c>
      <c r="O8" s="143"/>
    </row>
    <row r="9" spans="1:15">
      <c r="A9" s="214" t="s">
        <v>199</v>
      </c>
      <c r="B9" s="214"/>
      <c r="C9" s="214"/>
      <c r="D9" s="214"/>
      <c r="E9" s="154"/>
      <c r="F9" s="154"/>
      <c r="G9" s="154"/>
      <c r="H9" s="154"/>
      <c r="I9" s="154"/>
      <c r="J9" s="154"/>
      <c r="K9" s="151">
        <f>SUM(K6:K8)</f>
        <v>0</v>
      </c>
    </row>
    <row r="10" spans="1:15">
      <c r="A10" s="218" t="s">
        <v>200</v>
      </c>
      <c r="B10" s="219"/>
      <c r="C10" s="219"/>
      <c r="D10" s="220"/>
      <c r="E10" s="154"/>
      <c r="F10" s="154"/>
      <c r="G10" s="154"/>
      <c r="H10" s="154"/>
      <c r="I10" s="154"/>
      <c r="J10" s="154"/>
      <c r="K10" s="151">
        <f>K9*10%</f>
        <v>0</v>
      </c>
    </row>
    <row r="11" spans="1:15">
      <c r="A11" s="218" t="s">
        <v>201</v>
      </c>
      <c r="B11" s="219"/>
      <c r="C11" s="219"/>
      <c r="D11" s="220"/>
      <c r="E11" s="156"/>
      <c r="F11" s="156"/>
      <c r="G11" s="156"/>
      <c r="H11" s="156"/>
      <c r="I11" s="156"/>
      <c r="J11" s="156"/>
      <c r="K11" s="151">
        <f>SUM(K9:K10)</f>
        <v>0</v>
      </c>
    </row>
    <row r="12" spans="1:15">
      <c r="A12" s="214" t="s">
        <v>46</v>
      </c>
      <c r="B12" s="214"/>
      <c r="C12" s="214"/>
      <c r="D12" s="214"/>
      <c r="E12" s="156"/>
      <c r="F12" s="156"/>
      <c r="G12" s="156"/>
      <c r="H12" s="156"/>
      <c r="I12" s="156"/>
      <c r="J12" s="156"/>
      <c r="K12" s="151">
        <f>SUM(K9:K10)/12</f>
        <v>0</v>
      </c>
    </row>
    <row r="13" spans="1:15">
      <c r="A13" s="215" t="s">
        <v>195</v>
      </c>
      <c r="B13" s="216"/>
      <c r="C13" s="216"/>
      <c r="D13" s="217"/>
      <c r="E13" s="155"/>
      <c r="F13" s="155"/>
      <c r="G13" s="155"/>
      <c r="H13" s="155"/>
      <c r="I13" s="155"/>
      <c r="J13" s="155"/>
      <c r="K13" s="152">
        <f>K12/4</f>
        <v>0</v>
      </c>
    </row>
    <row r="14" spans="1:15">
      <c r="A14" s="161"/>
      <c r="B14" s="164" t="s">
        <v>207</v>
      </c>
      <c r="C14" s="161"/>
      <c r="D14" s="161"/>
      <c r="E14" s="161"/>
      <c r="F14" s="161"/>
      <c r="G14" s="161"/>
      <c r="H14" s="161"/>
      <c r="I14" s="161"/>
      <c r="J14" s="161"/>
      <c r="K14" s="163"/>
    </row>
    <row r="15" spans="1:15">
      <c r="A15" s="161"/>
      <c r="B15" s="161"/>
      <c r="C15" s="161"/>
      <c r="D15" s="161"/>
      <c r="E15" s="161"/>
      <c r="F15" s="161"/>
      <c r="G15" s="161"/>
      <c r="H15" s="161"/>
      <c r="I15" s="161"/>
      <c r="J15" s="161"/>
      <c r="K15" s="163"/>
    </row>
    <row r="17" spans="1:10" ht="27.6">
      <c r="A17" s="144" t="s">
        <v>169</v>
      </c>
      <c r="B17" s="144" t="s">
        <v>186</v>
      </c>
      <c r="C17" s="144" t="s">
        <v>170</v>
      </c>
      <c r="D17" s="144" t="s">
        <v>171</v>
      </c>
      <c r="E17" s="144"/>
      <c r="F17" s="145" t="s">
        <v>172</v>
      </c>
      <c r="G17" s="158"/>
      <c r="H17" s="158"/>
      <c r="I17" s="158"/>
      <c r="J17" s="158"/>
    </row>
    <row r="18" spans="1:10" ht="27.6">
      <c r="A18" s="146">
        <v>1</v>
      </c>
      <c r="B18" s="149" t="s">
        <v>187</v>
      </c>
      <c r="C18" s="153">
        <v>3</v>
      </c>
      <c r="D18" s="224"/>
      <c r="E18" s="148"/>
      <c r="F18" s="148">
        <f>C18*D18</f>
        <v>0</v>
      </c>
      <c r="G18" s="159"/>
      <c r="H18" s="159"/>
      <c r="I18" s="159"/>
      <c r="J18" s="159"/>
    </row>
    <row r="19" spans="1:10" ht="27.6">
      <c r="A19" s="146">
        <v>2</v>
      </c>
      <c r="B19" s="147" t="s">
        <v>188</v>
      </c>
      <c r="C19" s="153">
        <v>3</v>
      </c>
      <c r="D19" s="224"/>
      <c r="E19" s="148"/>
      <c r="F19" s="148">
        <f>C19*D19</f>
        <v>0</v>
      </c>
      <c r="G19" s="159"/>
      <c r="H19" s="159"/>
      <c r="I19" s="159"/>
      <c r="J19" s="159"/>
    </row>
    <row r="20" spans="1:10">
      <c r="A20" s="146">
        <v>3</v>
      </c>
      <c r="B20" s="149" t="s">
        <v>191</v>
      </c>
      <c r="C20" s="153">
        <v>2</v>
      </c>
      <c r="D20" s="224"/>
      <c r="E20" s="148"/>
      <c r="F20" s="148">
        <f>C20*D20</f>
        <v>0</v>
      </c>
      <c r="G20" s="159"/>
      <c r="H20" s="159"/>
      <c r="I20" s="159"/>
      <c r="J20" s="159"/>
    </row>
    <row r="21" spans="1:10" ht="28.2">
      <c r="A21" s="146">
        <v>4</v>
      </c>
      <c r="B21" s="150" t="s">
        <v>192</v>
      </c>
      <c r="C21" s="153">
        <v>36</v>
      </c>
      <c r="D21" s="224"/>
      <c r="E21" s="148"/>
      <c r="F21" s="148">
        <f>C21*D21</f>
        <v>0</v>
      </c>
      <c r="G21" s="159"/>
      <c r="H21" s="159"/>
      <c r="I21" s="159"/>
      <c r="J21" s="159"/>
    </row>
    <row r="22" spans="1:10" ht="28.2">
      <c r="A22" s="146">
        <v>5</v>
      </c>
      <c r="B22" s="150" t="s">
        <v>193</v>
      </c>
      <c r="C22" s="153">
        <f>12*6</f>
        <v>72</v>
      </c>
      <c r="D22" s="224"/>
      <c r="E22" s="148"/>
      <c r="F22" s="148">
        <f>C22*D22</f>
        <v>0</v>
      </c>
      <c r="G22" s="159"/>
      <c r="H22" s="159"/>
      <c r="I22" s="159"/>
      <c r="J22" s="159"/>
    </row>
    <row r="23" spans="1:10">
      <c r="A23" s="214" t="s">
        <v>173</v>
      </c>
      <c r="B23" s="214"/>
      <c r="C23" s="214"/>
      <c r="D23" s="214"/>
      <c r="E23" s="154"/>
      <c r="F23" s="151">
        <f>SUM(F18:F22)</f>
        <v>0</v>
      </c>
      <c r="G23" s="160"/>
      <c r="H23" s="160"/>
      <c r="I23" s="160"/>
      <c r="J23" s="160"/>
    </row>
    <row r="24" spans="1:10">
      <c r="A24" s="218" t="s">
        <v>46</v>
      </c>
      <c r="B24" s="219"/>
      <c r="C24" s="219"/>
      <c r="D24" s="220"/>
      <c r="E24" s="156"/>
      <c r="F24" s="151">
        <f>F23/12</f>
        <v>0</v>
      </c>
      <c r="G24" s="160"/>
      <c r="H24" s="160"/>
      <c r="I24" s="160"/>
      <c r="J24" s="160"/>
    </row>
    <row r="25" spans="1:10">
      <c r="A25" s="215" t="s">
        <v>194</v>
      </c>
      <c r="B25" s="216"/>
      <c r="C25" s="216"/>
      <c r="D25" s="217"/>
      <c r="E25" s="155"/>
      <c r="F25" s="152">
        <f>F24/4</f>
        <v>0</v>
      </c>
      <c r="G25" s="161"/>
      <c r="H25" s="161"/>
      <c r="I25" s="161"/>
      <c r="J25" s="161"/>
    </row>
  </sheetData>
  <mergeCells count="9">
    <mergeCell ref="C2:K3"/>
    <mergeCell ref="A9:D9"/>
    <mergeCell ref="A13:D13"/>
    <mergeCell ref="A23:D23"/>
    <mergeCell ref="A25:D25"/>
    <mergeCell ref="A24:D24"/>
    <mergeCell ref="A11:D11"/>
    <mergeCell ref="A12:D12"/>
    <mergeCell ref="A10:D10"/>
  </mergeCells>
  <pageMargins left="0.51181102362204722" right="0.51181102362204722" top="0.78740157480314965" bottom="0.98425196850393704" header="0.31496062992125984" footer="0.31496062992125984"/>
  <pageSetup paperSize="9" scale="56" orientation="portrait" r:id="rId1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F939B3DD150E40A8A496080F0FE1EE" ma:contentTypeVersion="10" ma:contentTypeDescription="Create a new document." ma:contentTypeScope="" ma:versionID="76d1922f68e66e9ace5bf0c35bb087a1">
  <xsd:schema xmlns:xsd="http://www.w3.org/2001/XMLSchema" xmlns:xs="http://www.w3.org/2001/XMLSchema" xmlns:p="http://schemas.microsoft.com/office/2006/metadata/properties" xmlns:ns2="3f180b98-2212-46a0-a890-8a10bc200b32" targetNamespace="http://schemas.microsoft.com/office/2006/metadata/properties" ma:root="true" ma:fieldsID="b8fb1746332b654ef4fb57be1c7177f7" ns2:_="">
    <xsd:import namespace="3f180b98-2212-46a0-a890-8a10bc200b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80b98-2212-46a0-a890-8a10bc200b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2D0D61-8A57-4C0D-B078-57170CB03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180b98-2212-46a0-a890-8a10bc200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BFBF87-48DD-4D37-BA81-211499622D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E1EAFC-4AA7-463B-89C0-08E5ABC1375D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3f180b98-2212-46a0-a890-8a10bc200b32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QUADRO RESUMO</vt:lpstr>
      <vt:lpstr>Porteiro 12x36-Diurno</vt:lpstr>
      <vt:lpstr>Porteiro 12x36-Noturno</vt:lpstr>
      <vt:lpstr>UNIFORME (2)</vt:lpstr>
      <vt:lpstr>Equipamentos e materiais (port)</vt:lpstr>
      <vt:lpstr>'Porteiro 12x36-Diurno'!Area_de_impressao</vt:lpstr>
      <vt:lpstr>'Porteiro 12x36-Noturno'!Area_de_impressao</vt:lpstr>
      <vt:lpstr>'QUADRO RESUMO'!Area_de_impressao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sv200360</dc:creator>
  <cp:lastModifiedBy>Elizabete</cp:lastModifiedBy>
  <cp:lastPrinted>2025-01-13T18:03:30Z</cp:lastPrinted>
  <dcterms:created xsi:type="dcterms:W3CDTF">2019-08-15T15:27:59Z</dcterms:created>
  <dcterms:modified xsi:type="dcterms:W3CDTF">2025-01-13T18:03:43Z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0x010100D4F939B3DD150E40A8A496080F0FE1EE</vt:lpwstr>
  </property>
</Properties>
</file>